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EP-PoleFinance\2. Chantier Comptabilité\Spécification comptable\"/>
    </mc:Choice>
  </mc:AlternateContent>
  <bookViews>
    <workbookView xWindow="0" yWindow="0" windowWidth="19200" windowHeight="8350"/>
  </bookViews>
  <sheets>
    <sheet name="Ecritures comptables" sheetId="2" r:id="rId1"/>
    <sheet name="TRA" sheetId="3" r:id="rId2"/>
    <sheet name="Table correspondance clients" sheetId="5" r:id="rId3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L29" i="2" l="1"/>
  <c r="BM28" i="2"/>
  <c r="BM27" i="2"/>
  <c r="BL26" i="2"/>
  <c r="BM25" i="2"/>
  <c r="BL24" i="2"/>
  <c r="BF29" i="2"/>
  <c r="BG28" i="2"/>
  <c r="BG27" i="2"/>
  <c r="BF26" i="2"/>
  <c r="BG25" i="2"/>
  <c r="BF24" i="2"/>
  <c r="AZ29" i="2"/>
  <c r="BA28" i="2"/>
  <c r="BA27" i="2"/>
  <c r="AZ26" i="2"/>
  <c r="BA25" i="2"/>
  <c r="AZ24" i="2"/>
  <c r="AT29" i="2"/>
  <c r="AU28" i="2"/>
  <c r="AU27" i="2"/>
  <c r="AT26" i="2"/>
  <c r="AU25" i="2"/>
  <c r="AT24" i="2"/>
  <c r="AN29" i="2"/>
  <c r="AO28" i="2"/>
  <c r="AO27" i="2"/>
  <c r="AN26" i="2"/>
  <c r="AO25" i="2"/>
  <c r="AN24" i="2"/>
  <c r="AH29" i="2"/>
  <c r="AI28" i="2"/>
  <c r="AI27" i="2"/>
  <c r="AH26" i="2"/>
  <c r="AI25" i="2"/>
  <c r="AH24" i="2"/>
  <c r="AB29" i="2"/>
  <c r="AC28" i="2"/>
  <c r="AC27" i="2"/>
  <c r="AB26" i="2"/>
  <c r="AC25" i="2"/>
  <c r="AB24" i="2"/>
  <c r="R29" i="2"/>
  <c r="S28" i="2"/>
  <c r="S27" i="2"/>
  <c r="R26" i="2"/>
  <c r="S25" i="2"/>
  <c r="R24" i="2"/>
  <c r="L29" i="2"/>
  <c r="M28" i="2"/>
  <c r="M27" i="2"/>
  <c r="L26" i="2"/>
  <c r="M25" i="2"/>
  <c r="L24" i="2"/>
  <c r="C29" i="2"/>
  <c r="D28" i="2"/>
  <c r="D27" i="2"/>
  <c r="C26" i="2"/>
  <c r="D25" i="2"/>
  <c r="C24" i="2"/>
  <c r="AJ102" i="2" l="1"/>
  <c r="BN106" i="2" l="1"/>
  <c r="BO107" i="2" s="1"/>
  <c r="BO105" i="2"/>
  <c r="BN104" i="2" s="1"/>
  <c r="BO103" i="2"/>
  <c r="BO101" i="2"/>
  <c r="BN100" i="2" s="1"/>
  <c r="BO99" i="2"/>
  <c r="BK98" i="2"/>
  <c r="BN92" i="2"/>
  <c r="BN94" i="2" s="1"/>
  <c r="BO95" i="2" s="1"/>
  <c r="BK92" i="2"/>
  <c r="BO86" i="2"/>
  <c r="BN87" i="2" s="1"/>
  <c r="BO88" i="2" s="1"/>
  <c r="BN91" i="2" s="1"/>
  <c r="BO90" i="2" s="1"/>
  <c r="BK86" i="2"/>
  <c r="BN80" i="2"/>
  <c r="BO81" i="2" s="1"/>
  <c r="BK80" i="2"/>
  <c r="BN74" i="2"/>
  <c r="BN76" i="2" s="1"/>
  <c r="BK74" i="2"/>
  <c r="BK72" i="2"/>
  <c r="BN70" i="2"/>
  <c r="BO73" i="2" s="1"/>
  <c r="BK70" i="2"/>
  <c r="BK68" i="2"/>
  <c r="BN66" i="2"/>
  <c r="BN68" i="2" s="1"/>
  <c r="BK66" i="2"/>
  <c r="BK64" i="2"/>
  <c r="BN62" i="2"/>
  <c r="BO63" i="2" s="1"/>
  <c r="BK62" i="2"/>
  <c r="BK60" i="2"/>
  <c r="BK59" i="2"/>
  <c r="BK58" i="2"/>
  <c r="BK56" i="2"/>
  <c r="BK55" i="2"/>
  <c r="BK54" i="2"/>
  <c r="BK52" i="2"/>
  <c r="BO50" i="2"/>
  <c r="BN52" i="2" s="1"/>
  <c r="BO53" i="2" s="1"/>
  <c r="BK50" i="2"/>
  <c r="BK48" i="2"/>
  <c r="BN46" i="2"/>
  <c r="BO47" i="2" s="1"/>
  <c r="BK46" i="2"/>
  <c r="BN40" i="2"/>
  <c r="BO45" i="2" s="1"/>
  <c r="BK40" i="2"/>
  <c r="BN34" i="2"/>
  <c r="BO39" i="2" s="1"/>
  <c r="BK34" i="2"/>
  <c r="BH106" i="2"/>
  <c r="BI107" i="2" s="1"/>
  <c r="BI105" i="2"/>
  <c r="BH104" i="2" s="1"/>
  <c r="BI103" i="2"/>
  <c r="BI101" i="2"/>
  <c r="BH100" i="2" s="1"/>
  <c r="BI99" i="2"/>
  <c r="BE98" i="2"/>
  <c r="BH92" i="2"/>
  <c r="BI97" i="2" s="1"/>
  <c r="BH96" i="2" s="1"/>
  <c r="BE92" i="2"/>
  <c r="BI86" i="2"/>
  <c r="BH87" i="2" s="1"/>
  <c r="BI88" i="2" s="1"/>
  <c r="BH91" i="2" s="1"/>
  <c r="BI90" i="2" s="1"/>
  <c r="BE86" i="2"/>
  <c r="BH80" i="2"/>
  <c r="BH82" i="2" s="1"/>
  <c r="BE80" i="2"/>
  <c r="BH74" i="2"/>
  <c r="BH76" i="2" s="1"/>
  <c r="BE74" i="2"/>
  <c r="BE72" i="2"/>
  <c r="BH70" i="2"/>
  <c r="BI73" i="2" s="1"/>
  <c r="BE70" i="2"/>
  <c r="BE68" i="2"/>
  <c r="BH66" i="2"/>
  <c r="BH68" i="2" s="1"/>
  <c r="BE66" i="2"/>
  <c r="BE64" i="2"/>
  <c r="BH62" i="2"/>
  <c r="BI63" i="2" s="1"/>
  <c r="BE62" i="2"/>
  <c r="BE60" i="2"/>
  <c r="BE59" i="2"/>
  <c r="BE58" i="2"/>
  <c r="BE56" i="2"/>
  <c r="BE55" i="2"/>
  <c r="BE54" i="2"/>
  <c r="BE52" i="2"/>
  <c r="BI50" i="2"/>
  <c r="BH52" i="2" s="1"/>
  <c r="BI53" i="2" s="1"/>
  <c r="BE50" i="2"/>
  <c r="BE48" i="2"/>
  <c r="BH46" i="2"/>
  <c r="BI48" i="2" s="1"/>
  <c r="BH49" i="2" s="1"/>
  <c r="BE46" i="2"/>
  <c r="BH40" i="2"/>
  <c r="BH42" i="2" s="1"/>
  <c r="BE40" i="2"/>
  <c r="BH34" i="2"/>
  <c r="BH36" i="2" s="1"/>
  <c r="BE34" i="2"/>
  <c r="BB106" i="2"/>
  <c r="BC107" i="2" s="1"/>
  <c r="BC105" i="2"/>
  <c r="BB104" i="2" s="1"/>
  <c r="BC103" i="2"/>
  <c r="BC101" i="2"/>
  <c r="BB100" i="2" s="1"/>
  <c r="BC99" i="2"/>
  <c r="AY98" i="2"/>
  <c r="BB92" i="2"/>
  <c r="BC97" i="2" s="1"/>
  <c r="BB96" i="2" s="1"/>
  <c r="AY92" i="2"/>
  <c r="BC86" i="2"/>
  <c r="BB87" i="2" s="1"/>
  <c r="BC88" i="2" s="1"/>
  <c r="BB91" i="2" s="1"/>
  <c r="BC90" i="2" s="1"/>
  <c r="AY86" i="2"/>
  <c r="BB80" i="2"/>
  <c r="BB82" i="2" s="1"/>
  <c r="AY80" i="2"/>
  <c r="BB74" i="2"/>
  <c r="BB76" i="2" s="1"/>
  <c r="AY74" i="2"/>
  <c r="AY72" i="2"/>
  <c r="BB70" i="2"/>
  <c r="BC73" i="2" s="1"/>
  <c r="AY70" i="2"/>
  <c r="AY68" i="2"/>
  <c r="BB66" i="2"/>
  <c r="BB68" i="2" s="1"/>
  <c r="AY66" i="2"/>
  <c r="AY64" i="2"/>
  <c r="BB62" i="2"/>
  <c r="BC63" i="2" s="1"/>
  <c r="AY62" i="2"/>
  <c r="AY60" i="2"/>
  <c r="AY59" i="2"/>
  <c r="AY58" i="2"/>
  <c r="AY56" i="2"/>
  <c r="AY55" i="2"/>
  <c r="AY54" i="2"/>
  <c r="AY52" i="2"/>
  <c r="BC50" i="2"/>
  <c r="BB52" i="2" s="1"/>
  <c r="BC53" i="2" s="1"/>
  <c r="AY50" i="2"/>
  <c r="AY48" i="2"/>
  <c r="BB46" i="2"/>
  <c r="BC48" i="2" s="1"/>
  <c r="BB49" i="2" s="1"/>
  <c r="AY46" i="2"/>
  <c r="BB40" i="2"/>
  <c r="BB42" i="2" s="1"/>
  <c r="BB44" i="2" s="1"/>
  <c r="AY40" i="2"/>
  <c r="BB34" i="2"/>
  <c r="BB36" i="2" s="1"/>
  <c r="AY34" i="2"/>
  <c r="AV106" i="2"/>
  <c r="AW107" i="2" s="1"/>
  <c r="AW105" i="2"/>
  <c r="AV104" i="2" s="1"/>
  <c r="AW103" i="2"/>
  <c r="AS98" i="2"/>
  <c r="AV92" i="2"/>
  <c r="AV94" i="2" s="1"/>
  <c r="AW95" i="2" s="1"/>
  <c r="AS92" i="2"/>
  <c r="AW86" i="2"/>
  <c r="AV87" i="2" s="1"/>
  <c r="AW88" i="2" s="1"/>
  <c r="AS86" i="2"/>
  <c r="AV80" i="2"/>
  <c r="AW81" i="2" s="1"/>
  <c r="AS80" i="2"/>
  <c r="AV74" i="2"/>
  <c r="AV76" i="2" s="1"/>
  <c r="AS74" i="2"/>
  <c r="AS72" i="2"/>
  <c r="AV70" i="2"/>
  <c r="AW71" i="2" s="1"/>
  <c r="AS70" i="2"/>
  <c r="AS68" i="2"/>
  <c r="AV66" i="2"/>
  <c r="AV68" i="2" s="1"/>
  <c r="AS66" i="2"/>
  <c r="AV64" i="2"/>
  <c r="AW65" i="2" s="1"/>
  <c r="AS64" i="2"/>
  <c r="AV62" i="2"/>
  <c r="AW63" i="2" s="1"/>
  <c r="AS62" i="2"/>
  <c r="AS60" i="2"/>
  <c r="AS59" i="2"/>
  <c r="AS58" i="2"/>
  <c r="AS56" i="2"/>
  <c r="AS55" i="2"/>
  <c r="AS54" i="2"/>
  <c r="AS52" i="2"/>
  <c r="AW50" i="2"/>
  <c r="AV52" i="2" s="1"/>
  <c r="AW53" i="2" s="1"/>
  <c r="AS50" i="2"/>
  <c r="AS48" i="2"/>
  <c r="AV46" i="2"/>
  <c r="AW47" i="2" s="1"/>
  <c r="AS46" i="2"/>
  <c r="AV40" i="2"/>
  <c r="AW45" i="2" s="1"/>
  <c r="AS40" i="2"/>
  <c r="AS34" i="2"/>
  <c r="AP106" i="2"/>
  <c r="AQ107" i="2" s="1"/>
  <c r="AQ105" i="2"/>
  <c r="AP104" i="2" s="1"/>
  <c r="AQ103" i="2"/>
  <c r="AQ101" i="2"/>
  <c r="AP100" i="2" s="1"/>
  <c r="AQ99" i="2"/>
  <c r="AM98" i="2"/>
  <c r="AP92" i="2"/>
  <c r="AQ97" i="2" s="1"/>
  <c r="AP96" i="2" s="1"/>
  <c r="AM92" i="2"/>
  <c r="AQ86" i="2"/>
  <c r="AP87" i="2" s="1"/>
  <c r="AQ88" i="2" s="1"/>
  <c r="AM86" i="2"/>
  <c r="AP80" i="2"/>
  <c r="AP82" i="2" s="1"/>
  <c r="AM80" i="2"/>
  <c r="AP74" i="2"/>
  <c r="AP76" i="2" s="1"/>
  <c r="AM74" i="2"/>
  <c r="AM72" i="2"/>
  <c r="AP70" i="2"/>
  <c r="AQ71" i="2" s="1"/>
  <c r="AM70" i="2"/>
  <c r="AM68" i="2"/>
  <c r="AP66" i="2"/>
  <c r="AP68" i="2" s="1"/>
  <c r="AM66" i="2"/>
  <c r="AP64" i="2"/>
  <c r="AQ65" i="2" s="1"/>
  <c r="AM64" i="2"/>
  <c r="AP62" i="2"/>
  <c r="AQ63" i="2" s="1"/>
  <c r="AM62" i="2"/>
  <c r="AM60" i="2"/>
  <c r="AM59" i="2"/>
  <c r="AM58" i="2"/>
  <c r="AM56" i="2"/>
  <c r="AM55" i="2"/>
  <c r="AM54" i="2"/>
  <c r="AM52" i="2"/>
  <c r="AQ50" i="2"/>
  <c r="AP52" i="2" s="1"/>
  <c r="AQ53" i="2" s="1"/>
  <c r="AM50" i="2"/>
  <c r="AM48" i="2"/>
  <c r="AP46" i="2"/>
  <c r="AQ47" i="2" s="1"/>
  <c r="AM46" i="2"/>
  <c r="AP40" i="2"/>
  <c r="AQ41" i="2" s="1"/>
  <c r="AM40" i="2"/>
  <c r="AM34" i="2"/>
  <c r="AJ106" i="2"/>
  <c r="AJ110" i="2" s="1"/>
  <c r="AK111" i="2" s="1"/>
  <c r="AK105" i="2"/>
  <c r="AJ104" i="2" s="1"/>
  <c r="AK103" i="2"/>
  <c r="AK101" i="2"/>
  <c r="AJ100" i="2" s="1"/>
  <c r="AK99" i="2"/>
  <c r="AG98" i="2"/>
  <c r="AJ92" i="2"/>
  <c r="AK97" i="2" s="1"/>
  <c r="AJ96" i="2" s="1"/>
  <c r="AG92" i="2"/>
  <c r="AK86" i="2"/>
  <c r="AJ87" i="2" s="1"/>
  <c r="AK88" i="2" s="1"/>
  <c r="AG86" i="2"/>
  <c r="AJ80" i="2"/>
  <c r="AK85" i="2" s="1"/>
  <c r="AG80" i="2"/>
  <c r="AJ74" i="2"/>
  <c r="AJ76" i="2" s="1"/>
  <c r="AG74" i="2"/>
  <c r="AG72" i="2"/>
  <c r="AJ70" i="2"/>
  <c r="AK73" i="2" s="1"/>
  <c r="AG70" i="2"/>
  <c r="AG68" i="2"/>
  <c r="AJ66" i="2"/>
  <c r="AK67" i="2" s="1"/>
  <c r="AG66" i="2"/>
  <c r="AG64" i="2"/>
  <c r="AJ62" i="2"/>
  <c r="AK63" i="2" s="1"/>
  <c r="AG62" i="2"/>
  <c r="AG60" i="2"/>
  <c r="AG59" i="2"/>
  <c r="AG58" i="2"/>
  <c r="AG56" i="2"/>
  <c r="AG55" i="2"/>
  <c r="AG54" i="2"/>
  <c r="AG52" i="2"/>
  <c r="AK50" i="2"/>
  <c r="AJ51" i="2" s="1"/>
  <c r="AG50" i="2"/>
  <c r="AG48" i="2"/>
  <c r="AJ46" i="2"/>
  <c r="AK48" i="2" s="1"/>
  <c r="AJ49" i="2" s="1"/>
  <c r="AG46" i="2"/>
  <c r="AJ40" i="2"/>
  <c r="AK45" i="2" s="1"/>
  <c r="AG40" i="2"/>
  <c r="AJ34" i="2"/>
  <c r="AG34" i="2"/>
  <c r="X36" i="2"/>
  <c r="X38" i="2" s="1"/>
  <c r="X40" i="2" s="1"/>
  <c r="X35" i="2"/>
  <c r="AD118" i="2"/>
  <c r="AD62" i="2"/>
  <c r="AE63" i="2" s="1"/>
  <c r="AA48" i="2"/>
  <c r="Q48" i="2"/>
  <c r="K48" i="2"/>
  <c r="AD106" i="2"/>
  <c r="AD108" i="2" s="1"/>
  <c r="AE109" i="2" s="1"/>
  <c r="AE105" i="2"/>
  <c r="AD104" i="2" s="1"/>
  <c r="AE103" i="2"/>
  <c r="AE101" i="2"/>
  <c r="AD100" i="2" s="1"/>
  <c r="AE99" i="2"/>
  <c r="AA98" i="2"/>
  <c r="AD92" i="2"/>
  <c r="AD94" i="2" s="1"/>
  <c r="AE95" i="2" s="1"/>
  <c r="AA92" i="2"/>
  <c r="AE86" i="2"/>
  <c r="AD87" i="2" s="1"/>
  <c r="AE88" i="2" s="1"/>
  <c r="AA86" i="2"/>
  <c r="AD80" i="2"/>
  <c r="AD82" i="2" s="1"/>
  <c r="AA80" i="2"/>
  <c r="AD74" i="2"/>
  <c r="AD76" i="2" s="1"/>
  <c r="AA74" i="2"/>
  <c r="AA72" i="2"/>
  <c r="AD70" i="2"/>
  <c r="AE73" i="2" s="1"/>
  <c r="AA70" i="2"/>
  <c r="AA68" i="2"/>
  <c r="AD66" i="2"/>
  <c r="AE69" i="2" s="1"/>
  <c r="AA66" i="2"/>
  <c r="AA64" i="2"/>
  <c r="AA62" i="2"/>
  <c r="AA60" i="2"/>
  <c r="AA59" i="2"/>
  <c r="AA58" i="2"/>
  <c r="AA56" i="2"/>
  <c r="AA55" i="2"/>
  <c r="AA54" i="2"/>
  <c r="AA52" i="2"/>
  <c r="AE50" i="2"/>
  <c r="AD51" i="2" s="1"/>
  <c r="AA50" i="2"/>
  <c r="AD46" i="2"/>
  <c r="AE48" i="2" s="1"/>
  <c r="AD49" i="2" s="1"/>
  <c r="AA46" i="2"/>
  <c r="AD40" i="2"/>
  <c r="AD42" i="2" s="1"/>
  <c r="AA40" i="2"/>
  <c r="AA34" i="2"/>
  <c r="T106" i="2"/>
  <c r="T108" i="2" s="1"/>
  <c r="U109" i="2" s="1"/>
  <c r="U105" i="2"/>
  <c r="T104" i="2" s="1"/>
  <c r="U103" i="2"/>
  <c r="U101" i="2"/>
  <c r="T100" i="2" s="1"/>
  <c r="U99" i="2"/>
  <c r="Q98" i="2"/>
  <c r="T92" i="2"/>
  <c r="U93" i="2" s="1"/>
  <c r="Q92" i="2"/>
  <c r="U86" i="2"/>
  <c r="T87" i="2" s="1"/>
  <c r="U88" i="2" s="1"/>
  <c r="Q86" i="2"/>
  <c r="T80" i="2"/>
  <c r="T82" i="2" s="1"/>
  <c r="Q80" i="2"/>
  <c r="T74" i="2"/>
  <c r="U79" i="2" s="1"/>
  <c r="Q74" i="2"/>
  <c r="Q72" i="2"/>
  <c r="T70" i="2"/>
  <c r="U73" i="2" s="1"/>
  <c r="Q70" i="2"/>
  <c r="Q68" i="2"/>
  <c r="T66" i="2"/>
  <c r="U67" i="2" s="1"/>
  <c r="Q66" i="2"/>
  <c r="Q64" i="2"/>
  <c r="T62" i="2"/>
  <c r="U63" i="2" s="1"/>
  <c r="Q62" i="2"/>
  <c r="Q60" i="2"/>
  <c r="Q59" i="2"/>
  <c r="Q58" i="2"/>
  <c r="Q56" i="2"/>
  <c r="Q55" i="2"/>
  <c r="Q54" i="2"/>
  <c r="Q52" i="2"/>
  <c r="U50" i="2"/>
  <c r="T51" i="2" s="1"/>
  <c r="Q50" i="2"/>
  <c r="T46" i="2"/>
  <c r="U48" i="2" s="1"/>
  <c r="T49" i="2" s="1"/>
  <c r="Q46" i="2"/>
  <c r="T40" i="2"/>
  <c r="T42" i="2" s="1"/>
  <c r="Q40" i="2"/>
  <c r="T34" i="2"/>
  <c r="U39" i="2" s="1"/>
  <c r="Q34" i="2"/>
  <c r="O50" i="2"/>
  <c r="N52" i="2" s="1"/>
  <c r="O53" i="2" s="1"/>
  <c r="N34" i="2"/>
  <c r="O35" i="2" s="1"/>
  <c r="N40" i="2"/>
  <c r="N42" i="2" s="1"/>
  <c r="N46" i="2"/>
  <c r="O47" i="2" s="1"/>
  <c r="N62" i="2"/>
  <c r="O63" i="2" s="1"/>
  <c r="N66" i="2"/>
  <c r="O67" i="2" s="1"/>
  <c r="N70" i="2"/>
  <c r="O71" i="2" s="1"/>
  <c r="N74" i="2"/>
  <c r="O75" i="2" s="1"/>
  <c r="N80" i="2"/>
  <c r="N82" i="2" s="1"/>
  <c r="O86" i="2"/>
  <c r="N87" i="2" s="1"/>
  <c r="O88" i="2" s="1"/>
  <c r="N92" i="2"/>
  <c r="N94" i="2" s="1"/>
  <c r="O95" i="2" s="1"/>
  <c r="O103" i="2"/>
  <c r="N104" i="2"/>
  <c r="O109" i="2"/>
  <c r="N110" i="2"/>
  <c r="BI41" i="2" l="1"/>
  <c r="AW85" i="2"/>
  <c r="BO85" i="2"/>
  <c r="AQ93" i="2"/>
  <c r="O69" i="2"/>
  <c r="U107" i="2"/>
  <c r="AW41" i="2"/>
  <c r="AD68" i="2"/>
  <c r="AK93" i="2"/>
  <c r="AP94" i="2"/>
  <c r="AQ95" i="2" s="1"/>
  <c r="AV42" i="2"/>
  <c r="AV44" i="2" s="1"/>
  <c r="BI47" i="2"/>
  <c r="AD52" i="2"/>
  <c r="AE53" i="2" s="1"/>
  <c r="BH108" i="2"/>
  <c r="BI109" i="2" s="1"/>
  <c r="AP42" i="2"/>
  <c r="AP44" i="2" s="1"/>
  <c r="AV82" i="2"/>
  <c r="AV84" i="2" s="1"/>
  <c r="BN82" i="2"/>
  <c r="BN84" i="2" s="1"/>
  <c r="O79" i="2"/>
  <c r="N68" i="2"/>
  <c r="AJ94" i="2"/>
  <c r="AK95" i="2" s="1"/>
  <c r="BC45" i="2"/>
  <c r="BI45" i="2"/>
  <c r="BN72" i="2"/>
  <c r="BO48" i="2"/>
  <c r="BN49" i="2" s="1"/>
  <c r="O39" i="2"/>
  <c r="BI85" i="2"/>
  <c r="BO71" i="2"/>
  <c r="AE47" i="2"/>
  <c r="AE97" i="2"/>
  <c r="AD96" i="2" s="1"/>
  <c r="AK71" i="2"/>
  <c r="AK107" i="2"/>
  <c r="AQ43" i="2"/>
  <c r="AV108" i="2"/>
  <c r="AW109" i="2" s="1"/>
  <c r="BC81" i="2"/>
  <c r="BC93" i="2"/>
  <c r="BI71" i="2"/>
  <c r="BO41" i="2"/>
  <c r="O45" i="2"/>
  <c r="AK47" i="2"/>
  <c r="AJ68" i="2"/>
  <c r="AJ108" i="2"/>
  <c r="AK109" i="2" s="1"/>
  <c r="AQ45" i="2"/>
  <c r="BC41" i="2"/>
  <c r="BC85" i="2"/>
  <c r="BB94" i="2"/>
  <c r="BC95" i="2" s="1"/>
  <c r="BN42" i="2"/>
  <c r="BN44" i="2" s="1"/>
  <c r="AJ36" i="2"/>
  <c r="AJ38" i="2" s="1"/>
  <c r="T52" i="2"/>
  <c r="U53" i="2" s="1"/>
  <c r="T94" i="2"/>
  <c r="U95" i="2" s="1"/>
  <c r="X37" i="2"/>
  <c r="AQ81" i="2"/>
  <c r="AW48" i="2"/>
  <c r="AV49" i="2" s="1"/>
  <c r="AV72" i="2"/>
  <c r="O85" i="2"/>
  <c r="O41" i="2"/>
  <c r="U97" i="2"/>
  <c r="T96" i="2" s="1"/>
  <c r="T110" i="2"/>
  <c r="U111" i="2" s="1"/>
  <c r="AE71" i="2"/>
  <c r="AD110" i="2"/>
  <c r="AE111" i="2" s="1"/>
  <c r="AJ52" i="2"/>
  <c r="AK53" i="2" s="1"/>
  <c r="AQ85" i="2"/>
  <c r="AP110" i="2"/>
  <c r="AQ111" i="2" s="1"/>
  <c r="BC47" i="2"/>
  <c r="BC71" i="2"/>
  <c r="BB108" i="2"/>
  <c r="BC109" i="2" s="1"/>
  <c r="BI81" i="2"/>
  <c r="BH94" i="2"/>
  <c r="BI95" i="2" s="1"/>
  <c r="BN108" i="2"/>
  <c r="BO109" i="2" s="1"/>
  <c r="BO77" i="2"/>
  <c r="BN78" i="2"/>
  <c r="BO69" i="2"/>
  <c r="BO35" i="2"/>
  <c r="BN51" i="2"/>
  <c r="BO67" i="2"/>
  <c r="BO75" i="2"/>
  <c r="BO79" i="2"/>
  <c r="BN36" i="2"/>
  <c r="BO93" i="2"/>
  <c r="BO97" i="2"/>
  <c r="BN96" i="2" s="1"/>
  <c r="BN110" i="2"/>
  <c r="BO111" i="2" s="1"/>
  <c r="BN89" i="2"/>
  <c r="BH44" i="2"/>
  <c r="BI43" i="2"/>
  <c r="BI77" i="2"/>
  <c r="BH78" i="2"/>
  <c r="BH84" i="2"/>
  <c r="BI83" i="2"/>
  <c r="BI37" i="2"/>
  <c r="BH38" i="2"/>
  <c r="BI35" i="2"/>
  <c r="BI39" i="2"/>
  <c r="BH51" i="2"/>
  <c r="BI67" i="2"/>
  <c r="BH72" i="2"/>
  <c r="BI75" i="2"/>
  <c r="BI79" i="2"/>
  <c r="BH89" i="2"/>
  <c r="BI93" i="2"/>
  <c r="BH110" i="2"/>
  <c r="BI111" i="2" s="1"/>
  <c r="BI69" i="2"/>
  <c r="BB84" i="2"/>
  <c r="BC83" i="2"/>
  <c r="BC77" i="2"/>
  <c r="BB78" i="2"/>
  <c r="BC37" i="2"/>
  <c r="BB38" i="2"/>
  <c r="BC69" i="2"/>
  <c r="BC35" i="2"/>
  <c r="BC39" i="2"/>
  <c r="BB51" i="2"/>
  <c r="BC67" i="2"/>
  <c r="BB72" i="2"/>
  <c r="BC75" i="2"/>
  <c r="BC79" i="2"/>
  <c r="BB89" i="2"/>
  <c r="BC43" i="2"/>
  <c r="BB110" i="2"/>
  <c r="BC111" i="2" s="1"/>
  <c r="AW77" i="2"/>
  <c r="AV78" i="2"/>
  <c r="AV91" i="2"/>
  <c r="AW90" i="2" s="1"/>
  <c r="AV89" i="2"/>
  <c r="AW69" i="2"/>
  <c r="AV51" i="2"/>
  <c r="AW67" i="2"/>
  <c r="AW75" i="2"/>
  <c r="AW79" i="2"/>
  <c r="AW43" i="2"/>
  <c r="AW73" i="2"/>
  <c r="AW83" i="2"/>
  <c r="AW93" i="2"/>
  <c r="AW97" i="2"/>
  <c r="AV96" i="2" s="1"/>
  <c r="AV110" i="2"/>
  <c r="AW111" i="2" s="1"/>
  <c r="AP84" i="2"/>
  <c r="AQ83" i="2"/>
  <c r="AP91" i="2"/>
  <c r="AQ90" i="2" s="1"/>
  <c r="AP89" i="2"/>
  <c r="AQ77" i="2"/>
  <c r="AP78" i="2"/>
  <c r="AQ69" i="2"/>
  <c r="AP108" i="2"/>
  <c r="AQ109" i="2" s="1"/>
  <c r="AQ48" i="2"/>
  <c r="AP49" i="2" s="1"/>
  <c r="AP51" i="2"/>
  <c r="AQ67" i="2"/>
  <c r="AP72" i="2"/>
  <c r="AQ75" i="2"/>
  <c r="AQ79" i="2"/>
  <c r="AQ73" i="2"/>
  <c r="AJ91" i="2"/>
  <c r="AK90" i="2" s="1"/>
  <c r="AJ89" i="2"/>
  <c r="AK77" i="2"/>
  <c r="AJ78" i="2"/>
  <c r="AK41" i="2"/>
  <c r="AK69" i="2"/>
  <c r="AK35" i="2"/>
  <c r="AK39" i="2"/>
  <c r="AJ42" i="2"/>
  <c r="AJ72" i="2"/>
  <c r="AK75" i="2"/>
  <c r="AK79" i="2"/>
  <c r="AJ82" i="2"/>
  <c r="AK81" i="2"/>
  <c r="X42" i="2"/>
  <c r="X41" i="2"/>
  <c r="X39" i="2"/>
  <c r="N91" i="2"/>
  <c r="O90" i="2" s="1"/>
  <c r="N89" i="2"/>
  <c r="O73" i="2"/>
  <c r="O97" i="2"/>
  <c r="N96" i="2" s="1"/>
  <c r="O81" i="2"/>
  <c r="N76" i="2"/>
  <c r="N72" i="2"/>
  <c r="N36" i="2"/>
  <c r="U71" i="2"/>
  <c r="T76" i="2"/>
  <c r="AE93" i="2"/>
  <c r="O48" i="2"/>
  <c r="N49" i="2" s="1"/>
  <c r="U47" i="2"/>
  <c r="O93" i="2"/>
  <c r="T36" i="2"/>
  <c r="T68" i="2"/>
  <c r="AE107" i="2"/>
  <c r="AD78" i="2"/>
  <c r="AE77" i="2"/>
  <c r="AD89" i="2"/>
  <c r="AD91" i="2"/>
  <c r="AE90" i="2" s="1"/>
  <c r="AE83" i="2"/>
  <c r="AD84" i="2"/>
  <c r="AE43" i="2"/>
  <c r="AD44" i="2"/>
  <c r="AE41" i="2"/>
  <c r="AE45" i="2"/>
  <c r="AE81" i="2"/>
  <c r="AE85" i="2"/>
  <c r="AE67" i="2"/>
  <c r="AD72" i="2"/>
  <c r="AE75" i="2"/>
  <c r="AE79" i="2"/>
  <c r="U43" i="2"/>
  <c r="T44" i="2"/>
  <c r="U83" i="2"/>
  <c r="T84" i="2"/>
  <c r="T89" i="2"/>
  <c r="T91" i="2"/>
  <c r="U90" i="2" s="1"/>
  <c r="U41" i="2"/>
  <c r="U45" i="2"/>
  <c r="U69" i="2"/>
  <c r="U81" i="2"/>
  <c r="U85" i="2"/>
  <c r="U35" i="2"/>
  <c r="T72" i="2"/>
  <c r="U75" i="2"/>
  <c r="N51" i="2"/>
  <c r="O83" i="2"/>
  <c r="N84" i="2"/>
  <c r="O43" i="2"/>
  <c r="N44" i="2"/>
  <c r="BO83" i="2" l="1"/>
  <c r="BO43" i="2"/>
  <c r="AK37" i="2"/>
  <c r="BO37" i="2"/>
  <c r="BN38" i="2"/>
  <c r="AK43" i="2"/>
  <c r="AJ44" i="2"/>
  <c r="AK83" i="2"/>
  <c r="AJ84" i="2"/>
  <c r="X44" i="2"/>
  <c r="X43" i="2"/>
  <c r="T38" i="2"/>
  <c r="U37" i="2"/>
  <c r="T78" i="2"/>
  <c r="U77" i="2"/>
  <c r="N78" i="2"/>
  <c r="O77" i="2"/>
  <c r="N38" i="2"/>
  <c r="O37" i="2"/>
  <c r="X46" i="2" l="1"/>
  <c r="X45" i="2"/>
  <c r="K72" i="2"/>
  <c r="K70" i="2"/>
  <c r="K68" i="2"/>
  <c r="K66" i="2"/>
  <c r="K64" i="2"/>
  <c r="K62" i="2"/>
  <c r="K60" i="2"/>
  <c r="K59" i="2"/>
  <c r="K58" i="2"/>
  <c r="K56" i="2"/>
  <c r="K55" i="2"/>
  <c r="K54" i="2"/>
  <c r="K52" i="2"/>
  <c r="K50" i="2"/>
  <c r="K46" i="2"/>
  <c r="K40" i="2"/>
  <c r="K34" i="2"/>
  <c r="K74" i="2"/>
  <c r="K80" i="2"/>
  <c r="K86" i="2"/>
  <c r="K92" i="2"/>
  <c r="K98" i="2"/>
  <c r="F70" i="2"/>
  <c r="E71" i="2" s="1"/>
  <c r="C12" i="2"/>
  <c r="BK19" i="2"/>
  <c r="BK18" i="2"/>
  <c r="BK17" i="2"/>
  <c r="BK16" i="2"/>
  <c r="BK15" i="2"/>
  <c r="BK29" i="2"/>
  <c r="BK14" i="2"/>
  <c r="BK28" i="2"/>
  <c r="BK13" i="2"/>
  <c r="BK12" i="2"/>
  <c r="BK11" i="2"/>
  <c r="BK27" i="2"/>
  <c r="BK10" i="2"/>
  <c r="BK26" i="2"/>
  <c r="BK9" i="2"/>
  <c r="BK25" i="2"/>
  <c r="BK8" i="2"/>
  <c r="BK24" i="2"/>
  <c r="BK7" i="2"/>
  <c r="BK6" i="2"/>
  <c r="BK5" i="2"/>
  <c r="BE19" i="2"/>
  <c r="BE18" i="2"/>
  <c r="BE17" i="2"/>
  <c r="BE16" i="2"/>
  <c r="BE15" i="2"/>
  <c r="BE29" i="2"/>
  <c r="BE14" i="2"/>
  <c r="BE28" i="2"/>
  <c r="BE13" i="2"/>
  <c r="BE12" i="2"/>
  <c r="BE11" i="2"/>
  <c r="BE27" i="2"/>
  <c r="BE10" i="2"/>
  <c r="BE26" i="2"/>
  <c r="BE9" i="2"/>
  <c r="BE25" i="2"/>
  <c r="BE8" i="2"/>
  <c r="BE24" i="2"/>
  <c r="BE7" i="2"/>
  <c r="BE6" i="2"/>
  <c r="BE5" i="2"/>
  <c r="AY19" i="2"/>
  <c r="AY18" i="2"/>
  <c r="AY17" i="2"/>
  <c r="AY16" i="2"/>
  <c r="AY15" i="2"/>
  <c r="AY29" i="2"/>
  <c r="AY14" i="2"/>
  <c r="AY28" i="2"/>
  <c r="AY13" i="2"/>
  <c r="AY12" i="2"/>
  <c r="AY11" i="2"/>
  <c r="AY27" i="2"/>
  <c r="AY10" i="2"/>
  <c r="AY26" i="2"/>
  <c r="AY9" i="2"/>
  <c r="AY25" i="2"/>
  <c r="AY8" i="2"/>
  <c r="AY24" i="2"/>
  <c r="AY7" i="2"/>
  <c r="AY6" i="2"/>
  <c r="AY5" i="2"/>
  <c r="AS19" i="2"/>
  <c r="AS18" i="2"/>
  <c r="AS17" i="2"/>
  <c r="AS16" i="2"/>
  <c r="AS15" i="2"/>
  <c r="AS29" i="2"/>
  <c r="AS14" i="2"/>
  <c r="AS28" i="2"/>
  <c r="AS13" i="2"/>
  <c r="AS12" i="2"/>
  <c r="AS11" i="2"/>
  <c r="AS27" i="2"/>
  <c r="AS10" i="2"/>
  <c r="AS26" i="2"/>
  <c r="AS9" i="2"/>
  <c r="AS25" i="2"/>
  <c r="AS8" i="2"/>
  <c r="AS24" i="2"/>
  <c r="AS7" i="2"/>
  <c r="AS6" i="2"/>
  <c r="AS5" i="2"/>
  <c r="AM19" i="2"/>
  <c r="AM18" i="2"/>
  <c r="AM17" i="2"/>
  <c r="AM16" i="2"/>
  <c r="AM15" i="2"/>
  <c r="AM29" i="2"/>
  <c r="AM14" i="2"/>
  <c r="AM28" i="2"/>
  <c r="AM13" i="2"/>
  <c r="AM12" i="2"/>
  <c r="AM11" i="2"/>
  <c r="AM27" i="2"/>
  <c r="AM10" i="2"/>
  <c r="AM26" i="2"/>
  <c r="AM9" i="2"/>
  <c r="AM25" i="2"/>
  <c r="AM8" i="2"/>
  <c r="AM24" i="2"/>
  <c r="AM7" i="2"/>
  <c r="AM6" i="2"/>
  <c r="AM5" i="2"/>
  <c r="AG19" i="2"/>
  <c r="AG18" i="2"/>
  <c r="AG17" i="2"/>
  <c r="AG16" i="2"/>
  <c r="AG15" i="2"/>
  <c r="AG29" i="2"/>
  <c r="AG14" i="2"/>
  <c r="AG28" i="2"/>
  <c r="AG13" i="2"/>
  <c r="AG12" i="2"/>
  <c r="AG11" i="2"/>
  <c r="AG27" i="2"/>
  <c r="AG10" i="2"/>
  <c r="AG26" i="2"/>
  <c r="AG9" i="2"/>
  <c r="AG25" i="2"/>
  <c r="AG8" i="2"/>
  <c r="AG24" i="2"/>
  <c r="AG7" i="2"/>
  <c r="AG6" i="2"/>
  <c r="AG5" i="2"/>
  <c r="AA19" i="2"/>
  <c r="AA18" i="2"/>
  <c r="AA17" i="2"/>
  <c r="AA16" i="2"/>
  <c r="AA15" i="2"/>
  <c r="AA29" i="2"/>
  <c r="AA14" i="2"/>
  <c r="AA28" i="2"/>
  <c r="AA13" i="2"/>
  <c r="AA12" i="2"/>
  <c r="AA11" i="2"/>
  <c r="AA27" i="2"/>
  <c r="AA10" i="2"/>
  <c r="AA26" i="2"/>
  <c r="AA9" i="2"/>
  <c r="AA25" i="2"/>
  <c r="AA8" i="2"/>
  <c r="AA24" i="2"/>
  <c r="AA7" i="2"/>
  <c r="AA6" i="2"/>
  <c r="AA5" i="2"/>
  <c r="Q19" i="2"/>
  <c r="Q18" i="2"/>
  <c r="Q17" i="2"/>
  <c r="Q16" i="2"/>
  <c r="Q15" i="2"/>
  <c r="Q29" i="2"/>
  <c r="Q14" i="2"/>
  <c r="Q28" i="2"/>
  <c r="Q13" i="2"/>
  <c r="Q12" i="2"/>
  <c r="Q11" i="2"/>
  <c r="Q27" i="2"/>
  <c r="Q10" i="2"/>
  <c r="Q26" i="2"/>
  <c r="Q9" i="2"/>
  <c r="Q25" i="2"/>
  <c r="Q8" i="2"/>
  <c r="Q24" i="2"/>
  <c r="Q7" i="2"/>
  <c r="Q6" i="2"/>
  <c r="Q5" i="2"/>
  <c r="K19" i="2"/>
  <c r="K18" i="2"/>
  <c r="K17" i="2"/>
  <c r="K16" i="2"/>
  <c r="K15" i="2"/>
  <c r="K29" i="2"/>
  <c r="K14" i="2"/>
  <c r="K28" i="2"/>
  <c r="K13" i="2"/>
  <c r="K12" i="2"/>
  <c r="K11" i="2"/>
  <c r="K27" i="2"/>
  <c r="K10" i="2"/>
  <c r="K26" i="2"/>
  <c r="K9" i="2"/>
  <c r="K25" i="2"/>
  <c r="K8" i="2"/>
  <c r="K24" i="2"/>
  <c r="K7" i="2"/>
  <c r="K6" i="2"/>
  <c r="K5" i="2"/>
  <c r="F50" i="2"/>
  <c r="E52" i="2" s="1"/>
  <c r="F53" i="2" s="1"/>
  <c r="E51" i="2" l="1"/>
  <c r="F72" i="2"/>
  <c r="E73" i="2" s="1"/>
  <c r="X48" i="2"/>
  <c r="X47" i="2"/>
  <c r="BN127" i="2"/>
  <c r="BH127" i="2"/>
  <c r="BB127" i="2"/>
  <c r="AV127" i="2"/>
  <c r="AP127" i="2"/>
  <c r="AJ127" i="2"/>
  <c r="AD127" i="2"/>
  <c r="T127" i="2"/>
  <c r="N127" i="2"/>
  <c r="BN119" i="2"/>
  <c r="BH119" i="2"/>
  <c r="BB119" i="2"/>
  <c r="T119" i="2"/>
  <c r="X50" i="2" l="1"/>
  <c r="X49" i="2"/>
  <c r="X52" i="2" l="1"/>
  <c r="X51" i="2"/>
  <c r="I36" i="2"/>
  <c r="I38" i="2" s="1"/>
  <c r="I35" i="2"/>
  <c r="I39" i="2" l="1"/>
  <c r="I40" i="2"/>
  <c r="X53" i="2"/>
  <c r="X54" i="2"/>
  <c r="I37" i="2"/>
  <c r="I42" i="2" l="1"/>
  <c r="I41" i="2"/>
  <c r="X56" i="2"/>
  <c r="X55" i="2"/>
  <c r="E110" i="2"/>
  <c r="F109" i="2"/>
  <c r="E100" i="2"/>
  <c r="F99" i="2"/>
  <c r="AA69" i="3"/>
  <c r="Y69" i="3"/>
  <c r="AA68" i="3"/>
  <c r="Y68" i="3"/>
  <c r="I43" i="2" l="1"/>
  <c r="I44" i="2"/>
  <c r="X58" i="2"/>
  <c r="X57" i="2"/>
  <c r="AA63" i="3"/>
  <c r="Y63" i="3"/>
  <c r="AA62" i="3"/>
  <c r="Y62" i="3"/>
  <c r="AA59" i="3"/>
  <c r="Y59" i="3"/>
  <c r="AA58" i="3"/>
  <c r="Y58" i="3"/>
  <c r="N50" i="3"/>
  <c r="N51" i="3" s="1"/>
  <c r="N52" i="3" s="1"/>
  <c r="N53" i="3" s="1"/>
  <c r="N54" i="3" s="1"/>
  <c r="N55" i="3" s="1"/>
  <c r="N56" i="3" s="1"/>
  <c r="N57" i="3" s="1"/>
  <c r="N58" i="3" s="1"/>
  <c r="N49" i="3"/>
  <c r="AA47" i="3"/>
  <c r="AA46" i="3"/>
  <c r="Y47" i="3"/>
  <c r="Y46" i="3"/>
  <c r="W47" i="3"/>
  <c r="W46" i="3"/>
  <c r="I46" i="2" l="1"/>
  <c r="I45" i="2"/>
  <c r="X60" i="2"/>
  <c r="X59" i="2"/>
  <c r="N59" i="3"/>
  <c r="W58" i="3"/>
  <c r="I48" i="2" l="1"/>
  <c r="I47" i="2"/>
  <c r="X62" i="2"/>
  <c r="X61" i="2"/>
  <c r="N60" i="3"/>
  <c r="N61" i="3" s="1"/>
  <c r="N62" i="3" s="1"/>
  <c r="W59" i="3"/>
  <c r="I50" i="2" l="1"/>
  <c r="I49" i="2"/>
  <c r="X64" i="2"/>
  <c r="X63" i="2"/>
  <c r="W62" i="3"/>
  <c r="N63" i="3"/>
  <c r="Y49" i="3"/>
  <c r="AA49" i="3"/>
  <c r="Y50" i="3"/>
  <c r="AA50" i="3"/>
  <c r="Y51" i="3"/>
  <c r="AA51" i="3"/>
  <c r="Y52" i="3"/>
  <c r="AA52" i="3"/>
  <c r="Y53" i="3"/>
  <c r="AA53" i="3"/>
  <c r="Y54" i="3"/>
  <c r="AA54" i="3"/>
  <c r="Y55" i="3"/>
  <c r="AA55" i="3"/>
  <c r="Y56" i="3"/>
  <c r="AA56" i="3"/>
  <c r="Y57" i="3"/>
  <c r="AA57" i="3"/>
  <c r="Y60" i="3"/>
  <c r="AA60" i="3"/>
  <c r="Y61" i="3"/>
  <c r="AA61" i="3"/>
  <c r="Y64" i="3"/>
  <c r="AA64" i="3"/>
  <c r="Y65" i="3"/>
  <c r="AA65" i="3"/>
  <c r="Y66" i="3"/>
  <c r="AA66" i="3"/>
  <c r="Y67" i="3"/>
  <c r="AA67" i="3"/>
  <c r="Y70" i="3"/>
  <c r="AA70" i="3"/>
  <c r="W49" i="3"/>
  <c r="W50" i="3"/>
  <c r="W51" i="3"/>
  <c r="W52" i="3"/>
  <c r="W53" i="3"/>
  <c r="W54" i="3"/>
  <c r="W55" i="3"/>
  <c r="W56" i="3"/>
  <c r="W57" i="3"/>
  <c r="W60" i="3"/>
  <c r="W61" i="3"/>
  <c r="W43" i="3"/>
  <c r="AA43" i="3"/>
  <c r="Y43" i="3"/>
  <c r="AA48" i="3"/>
  <c r="Y48" i="3"/>
  <c r="W48" i="3"/>
  <c r="AA45" i="3"/>
  <c r="Y45" i="3"/>
  <c r="W45" i="3"/>
  <c r="AA44" i="3"/>
  <c r="Y44" i="3"/>
  <c r="W44" i="3"/>
  <c r="E92" i="2"/>
  <c r="E94" i="2" s="1"/>
  <c r="F95" i="2" s="1"/>
  <c r="I52" i="2" l="1"/>
  <c r="I51" i="2"/>
  <c r="X66" i="2"/>
  <c r="X65" i="2"/>
  <c r="N64" i="3"/>
  <c r="W63" i="3"/>
  <c r="F93" i="2"/>
  <c r="F97" i="2"/>
  <c r="E96" i="2" s="1"/>
  <c r="I54" i="2" l="1"/>
  <c r="I53" i="2"/>
  <c r="X68" i="2"/>
  <c r="X67" i="2"/>
  <c r="N65" i="3"/>
  <c r="W64" i="3"/>
  <c r="AT5" i="2"/>
  <c r="AV34" i="2" s="1"/>
  <c r="AN5" i="2"/>
  <c r="AP34" i="2" s="1"/>
  <c r="E20" i="2"/>
  <c r="E102" i="2"/>
  <c r="N98" i="2" s="1"/>
  <c r="F86" i="2"/>
  <c r="E87" i="2" s="1"/>
  <c r="AB5" i="2"/>
  <c r="AD34" i="2" s="1"/>
  <c r="E74" i="2"/>
  <c r="F79" i="2" s="1"/>
  <c r="E40" i="2"/>
  <c r="AP36" i="2" l="1"/>
  <c r="AQ35" i="2"/>
  <c r="AQ39" i="2"/>
  <c r="AV36" i="2"/>
  <c r="AW35" i="2"/>
  <c r="AW39" i="2"/>
  <c r="I55" i="2"/>
  <c r="I56" i="2"/>
  <c r="X70" i="2"/>
  <c r="X69" i="2"/>
  <c r="AD36" i="2"/>
  <c r="AE35" i="2"/>
  <c r="AD115" i="2" s="1"/>
  <c r="AE39" i="2"/>
  <c r="O101" i="2"/>
  <c r="N100" i="2" s="1"/>
  <c r="N119" i="2" s="1"/>
  <c r="O99" i="2"/>
  <c r="N4" i="2"/>
  <c r="L12" i="2" s="1"/>
  <c r="E135" i="2"/>
  <c r="N66" i="3"/>
  <c r="W65" i="3"/>
  <c r="F105" i="2"/>
  <c r="F103" i="2"/>
  <c r="F88" i="2"/>
  <c r="E76" i="2"/>
  <c r="F75" i="2"/>
  <c r="I57" i="2" l="1"/>
  <c r="I58" i="2"/>
  <c r="AW37" i="2"/>
  <c r="AV38" i="2"/>
  <c r="AQ37" i="2"/>
  <c r="AP38" i="2"/>
  <c r="AP119" i="2" s="1"/>
  <c r="X72" i="2"/>
  <c r="X71" i="2"/>
  <c r="N20" i="2"/>
  <c r="T4" i="2" s="1"/>
  <c r="N64" i="2"/>
  <c r="O65" i="2" s="1"/>
  <c r="N116" i="2" s="1"/>
  <c r="AE37" i="2"/>
  <c r="AD38" i="2"/>
  <c r="AD119" i="2" s="1"/>
  <c r="E104" i="2"/>
  <c r="F124" i="2"/>
  <c r="E118" i="2"/>
  <c r="N67" i="3"/>
  <c r="W66" i="3"/>
  <c r="E91" i="2"/>
  <c r="F90" i="2" s="1"/>
  <c r="E89" i="2"/>
  <c r="E78" i="2"/>
  <c r="F77" i="2"/>
  <c r="R12" i="2"/>
  <c r="AJ125" i="2"/>
  <c r="AD125" i="2"/>
  <c r="T125" i="2"/>
  <c r="N125" i="2"/>
  <c r="E125" i="2"/>
  <c r="BO124" i="2"/>
  <c r="BI124" i="2"/>
  <c r="BC124" i="2"/>
  <c r="AQ124" i="2"/>
  <c r="AE124" i="2"/>
  <c r="U124" i="2"/>
  <c r="O124" i="2"/>
  <c r="BO120" i="2"/>
  <c r="BI120" i="2"/>
  <c r="BC120" i="2"/>
  <c r="AW120" i="2"/>
  <c r="AQ120" i="2"/>
  <c r="AK120" i="2"/>
  <c r="AE120" i="2"/>
  <c r="U120" i="2"/>
  <c r="O120" i="2"/>
  <c r="F120" i="2"/>
  <c r="BN118" i="2"/>
  <c r="BH118" i="2"/>
  <c r="BB118" i="2"/>
  <c r="AP118" i="2"/>
  <c r="T118" i="2"/>
  <c r="N118" i="2"/>
  <c r="BN126" i="2"/>
  <c r="BN129" i="2" s="1"/>
  <c r="BH126" i="2"/>
  <c r="BH129" i="2" s="1"/>
  <c r="BB126" i="2"/>
  <c r="BB129" i="2" s="1"/>
  <c r="AP126" i="2"/>
  <c r="AP129" i="2" s="1"/>
  <c r="AD126" i="2"/>
  <c r="AD129" i="2" s="1"/>
  <c r="N126" i="2"/>
  <c r="N129" i="2" s="1"/>
  <c r="E80" i="2"/>
  <c r="E66" i="2"/>
  <c r="E64" i="2"/>
  <c r="F65" i="2" s="1"/>
  <c r="E62" i="2"/>
  <c r="F63" i="2" s="1"/>
  <c r="E46" i="2"/>
  <c r="F48" i="2" s="1"/>
  <c r="E49" i="2" s="1"/>
  <c r="AW128" i="2"/>
  <c r="AW129" i="2" s="1"/>
  <c r="U128" i="2"/>
  <c r="U129" i="2" s="1"/>
  <c r="AP115" i="2"/>
  <c r="BN115" i="2"/>
  <c r="E34" i="2"/>
  <c r="BJ33" i="2"/>
  <c r="BJ114" i="2" s="1"/>
  <c r="BD33" i="2"/>
  <c r="BD114" i="2" s="1"/>
  <c r="AX33" i="2"/>
  <c r="AX114" i="2" s="1"/>
  <c r="AR33" i="2"/>
  <c r="AR114" i="2" s="1"/>
  <c r="AL33" i="2"/>
  <c r="AL114" i="2" s="1"/>
  <c r="AF33" i="2"/>
  <c r="AF114" i="2" s="1"/>
  <c r="Z33" i="2"/>
  <c r="Z114" i="2" s="1"/>
  <c r="P33" i="2"/>
  <c r="P114" i="2" s="1"/>
  <c r="J33" i="2"/>
  <c r="J114" i="2" s="1"/>
  <c r="A33" i="2"/>
  <c r="I59" i="2" l="1"/>
  <c r="I60" i="2"/>
  <c r="X74" i="2"/>
  <c r="X73" i="2"/>
  <c r="T20" i="2"/>
  <c r="T135" i="2" s="1"/>
  <c r="T64" i="2"/>
  <c r="U65" i="2" s="1"/>
  <c r="F67" i="2"/>
  <c r="F69" i="2"/>
  <c r="E127" i="2" s="1"/>
  <c r="E68" i="2"/>
  <c r="F81" i="2"/>
  <c r="E126" i="2"/>
  <c r="F35" i="2"/>
  <c r="E115" i="2" s="1"/>
  <c r="E134" i="2"/>
  <c r="N134" i="2" s="1"/>
  <c r="T134" i="2" s="1"/>
  <c r="AD134" i="2" s="1"/>
  <c r="N68" i="3"/>
  <c r="W67" i="3"/>
  <c r="F41" i="2"/>
  <c r="AQ128" i="2"/>
  <c r="AQ129" i="2" s="1"/>
  <c r="N115" i="2"/>
  <c r="E36" i="2"/>
  <c r="O128" i="2"/>
  <c r="O129" i="2" s="1"/>
  <c r="AK128" i="2"/>
  <c r="AK129" i="2" s="1"/>
  <c r="O121" i="2"/>
  <c r="F85" i="2"/>
  <c r="AE128" i="2"/>
  <c r="AE129" i="2" s="1"/>
  <c r="BC128" i="2"/>
  <c r="BC129" i="2" s="1"/>
  <c r="F47" i="2"/>
  <c r="F121" i="2" s="1"/>
  <c r="T126" i="2"/>
  <c r="T129" i="2" s="1"/>
  <c r="AV126" i="2"/>
  <c r="AV129" i="2" s="1"/>
  <c r="E82" i="2"/>
  <c r="AJ126" i="2"/>
  <c r="AJ129" i="2" s="1"/>
  <c r="AJ115" i="2"/>
  <c r="F39" i="2"/>
  <c r="BI128" i="2"/>
  <c r="BI129" i="2" s="1"/>
  <c r="I62" i="2" l="1"/>
  <c r="I61" i="2"/>
  <c r="X76" i="2"/>
  <c r="X75" i="2"/>
  <c r="E129" i="2"/>
  <c r="T116" i="2"/>
  <c r="E42" i="2"/>
  <c r="F123" i="2" s="1"/>
  <c r="F128" i="2"/>
  <c r="F129" i="2" s="1"/>
  <c r="U121" i="2"/>
  <c r="N69" i="3"/>
  <c r="W68" i="3"/>
  <c r="F83" i="2"/>
  <c r="E84" i="2"/>
  <c r="E38" i="2"/>
  <c r="F37" i="2"/>
  <c r="U122" i="2"/>
  <c r="U123" i="2"/>
  <c r="BO128" i="2"/>
  <c r="BO129" i="2" s="1"/>
  <c r="BI123" i="2"/>
  <c r="O122" i="2"/>
  <c r="AQ123" i="2"/>
  <c r="AP117" i="2"/>
  <c r="T115" i="2"/>
  <c r="T117" i="2"/>
  <c r="O123" i="2"/>
  <c r="N117" i="2"/>
  <c r="AV115" i="2"/>
  <c r="BH117" i="2"/>
  <c r="AW123" i="2"/>
  <c r="AV117" i="2"/>
  <c r="AD117" i="2"/>
  <c r="AE123" i="2"/>
  <c r="BB115" i="2"/>
  <c r="AK123" i="2"/>
  <c r="AJ117" i="2"/>
  <c r="BO123" i="2"/>
  <c r="BN117" i="2"/>
  <c r="BB117" i="2"/>
  <c r="BC123" i="2"/>
  <c r="BH115" i="2"/>
  <c r="N135" i="2"/>
  <c r="I63" i="2" l="1"/>
  <c r="I64" i="2"/>
  <c r="X78" i="2"/>
  <c r="X77" i="2"/>
  <c r="E117" i="2"/>
  <c r="F43" i="2"/>
  <c r="E44" i="2"/>
  <c r="F45" i="2" s="1"/>
  <c r="N70" i="3"/>
  <c r="W70" i="3" s="1"/>
  <c r="U112" i="2"/>
  <c r="N112" i="2"/>
  <c r="T112" i="2"/>
  <c r="O112" i="2"/>
  <c r="U125" i="2"/>
  <c r="U130" i="2" s="1"/>
  <c r="N120" i="2"/>
  <c r="N130" i="2" s="1"/>
  <c r="T120" i="2"/>
  <c r="T130" i="2" s="1"/>
  <c r="O125" i="2"/>
  <c r="O130" i="2" s="1"/>
  <c r="AD4" i="2"/>
  <c r="I65" i="2" l="1"/>
  <c r="I66" i="2"/>
  <c r="X80" i="2"/>
  <c r="X79" i="2"/>
  <c r="F112" i="2"/>
  <c r="E119" i="2"/>
  <c r="E116" i="2"/>
  <c r="F122" i="2"/>
  <c r="F125" i="2" s="1"/>
  <c r="F130" i="2" s="1"/>
  <c r="E112" i="2"/>
  <c r="AB12" i="2"/>
  <c r="AD64" i="2" s="1"/>
  <c r="AE65" i="2" s="1"/>
  <c r="I67" i="2" l="1"/>
  <c r="I68" i="2"/>
  <c r="X82" i="2"/>
  <c r="X81" i="2"/>
  <c r="E120" i="2"/>
  <c r="E130" i="2" s="1"/>
  <c r="E133" i="2"/>
  <c r="AD20" i="2"/>
  <c r="AD135" i="2" s="1"/>
  <c r="AE121" i="2"/>
  <c r="AD112" i="2"/>
  <c r="I70" i="2" l="1"/>
  <c r="I69" i="2"/>
  <c r="X84" i="2"/>
  <c r="X83" i="2"/>
  <c r="E136" i="2"/>
  <c r="N133" i="2"/>
  <c r="AJ4" i="2"/>
  <c r="AE112" i="2"/>
  <c r="AD116" i="2"/>
  <c r="AE122" i="2"/>
  <c r="AE125" i="2" s="1"/>
  <c r="AE130" i="2" s="1"/>
  <c r="I71" i="2" l="1"/>
  <c r="I72" i="2"/>
  <c r="X86" i="2"/>
  <c r="X85" i="2"/>
  <c r="T133" i="2"/>
  <c r="T136" i="2" s="1"/>
  <c r="N136" i="2"/>
  <c r="AH12" i="2"/>
  <c r="AJ64" i="2" s="1"/>
  <c r="AD120" i="2"/>
  <c r="AD130" i="2" s="1"/>
  <c r="I74" i="2" l="1"/>
  <c r="I73" i="2"/>
  <c r="AK65" i="2"/>
  <c r="AK121" i="2"/>
  <c r="X88" i="2"/>
  <c r="X87" i="2"/>
  <c r="AD133" i="2"/>
  <c r="AD136" i="2" s="1"/>
  <c r="AK112" i="2"/>
  <c r="AJ20" i="2"/>
  <c r="AP4" i="2" s="1"/>
  <c r="AJ118" i="2"/>
  <c r="AK122" i="2"/>
  <c r="AJ116" i="2"/>
  <c r="I75" i="2" l="1"/>
  <c r="I76" i="2"/>
  <c r="X90" i="2"/>
  <c r="X89" i="2"/>
  <c r="AK124" i="2"/>
  <c r="AJ134" i="2" s="1"/>
  <c r="AP134" i="2" s="1"/>
  <c r="AP125" i="2"/>
  <c r="AJ135" i="2"/>
  <c r="AJ120" i="2"/>
  <c r="AJ130" i="2" s="1"/>
  <c r="AQ121" i="2"/>
  <c r="AP112" i="2"/>
  <c r="AJ133" i="2"/>
  <c r="AP20" i="2"/>
  <c r="I78" i="2" l="1"/>
  <c r="I77" i="2"/>
  <c r="X92" i="2"/>
  <c r="X91" i="2"/>
  <c r="AJ112" i="2"/>
  <c r="AJ119" i="2"/>
  <c r="AK125" i="2"/>
  <c r="AK130" i="2" s="1"/>
  <c r="AP135" i="2"/>
  <c r="AV4" i="2"/>
  <c r="AV20" i="2" s="1"/>
  <c r="AV98" i="2" s="1"/>
  <c r="AP116" i="2"/>
  <c r="AP120" i="2" s="1"/>
  <c r="AP130" i="2" s="1"/>
  <c r="AQ112" i="2"/>
  <c r="AQ122" i="2"/>
  <c r="AJ136" i="2"/>
  <c r="AW99" i="2" l="1"/>
  <c r="AW101" i="2"/>
  <c r="AV100" i="2" s="1"/>
  <c r="I79" i="2"/>
  <c r="I80" i="2"/>
  <c r="X94" i="2"/>
  <c r="X93" i="2"/>
  <c r="AQ125" i="2"/>
  <c r="AQ130" i="2" s="1"/>
  <c r="AV125" i="2"/>
  <c r="AV119" i="2"/>
  <c r="AW124" i="2"/>
  <c r="AV118" i="2"/>
  <c r="AP133" i="2"/>
  <c r="I81" i="2" l="1"/>
  <c r="I82" i="2"/>
  <c r="X96" i="2"/>
  <c r="X95" i="2"/>
  <c r="AV134" i="2"/>
  <c r="BB134" i="2" s="1"/>
  <c r="BH134" i="2" s="1"/>
  <c r="BN134" i="2" s="1"/>
  <c r="AP136" i="2"/>
  <c r="AW122" i="2"/>
  <c r="BB125" i="2" s="1"/>
  <c r="AW121" i="2"/>
  <c r="AV112" i="2"/>
  <c r="I83" i="2" l="1"/>
  <c r="I84" i="2"/>
  <c r="X98" i="2"/>
  <c r="X97" i="2"/>
  <c r="AW112" i="2"/>
  <c r="AV116" i="2"/>
  <c r="AV133" i="2" s="1"/>
  <c r="AW125" i="2"/>
  <c r="AW130" i="2" s="1"/>
  <c r="AV135" i="2"/>
  <c r="BB4" i="2"/>
  <c r="AZ12" i="2" s="1"/>
  <c r="BB64" i="2" s="1"/>
  <c r="BC65" i="2" s="1"/>
  <c r="I86" i="2" l="1"/>
  <c r="I85" i="2"/>
  <c r="X100" i="2"/>
  <c r="X99" i="2"/>
  <c r="AV136" i="2"/>
  <c r="AV120" i="2"/>
  <c r="AV130" i="2" s="1"/>
  <c r="I87" i="2" l="1"/>
  <c r="I88" i="2"/>
  <c r="X102" i="2"/>
  <c r="X101" i="2"/>
  <c r="BB20" i="2"/>
  <c r="BH4" i="2" s="1"/>
  <c r="BC121" i="2"/>
  <c r="BB112" i="2"/>
  <c r="I90" i="2" l="1"/>
  <c r="I89" i="2"/>
  <c r="X104" i="2"/>
  <c r="X103" i="2"/>
  <c r="BF12" i="2"/>
  <c r="BH64" i="2" s="1"/>
  <c r="BI65" i="2" s="1"/>
  <c r="BB135" i="2"/>
  <c r="BB116" i="2"/>
  <c r="BC122" i="2"/>
  <c r="BC112" i="2"/>
  <c r="I91" i="2" l="1"/>
  <c r="I92" i="2"/>
  <c r="X106" i="2"/>
  <c r="X105" i="2"/>
  <c r="BH20" i="2"/>
  <c r="BC125" i="2"/>
  <c r="BC130" i="2" s="1"/>
  <c r="BH125" i="2"/>
  <c r="BI121" i="2"/>
  <c r="BB120" i="2"/>
  <c r="BB130" i="2" s="1"/>
  <c r="BB133" i="2"/>
  <c r="I93" i="2" l="1"/>
  <c r="I94" i="2"/>
  <c r="X108" i="2"/>
  <c r="X107" i="2"/>
  <c r="BH112" i="2"/>
  <c r="BH116" i="2"/>
  <c r="BH135" i="2"/>
  <c r="BN4" i="2"/>
  <c r="BL12" i="2" s="1"/>
  <c r="BN64" i="2" s="1"/>
  <c r="BO65" i="2" s="1"/>
  <c r="BB136" i="2"/>
  <c r="BI112" i="2"/>
  <c r="I96" i="2" l="1"/>
  <c r="I95" i="2"/>
  <c r="X110" i="2"/>
  <c r="X111" i="2" s="1"/>
  <c r="X109" i="2"/>
  <c r="BN20" i="2"/>
  <c r="BI122" i="2"/>
  <c r="BI125" i="2" s="1"/>
  <c r="BI130" i="2" s="1"/>
  <c r="BN125" i="2"/>
  <c r="BH120" i="2"/>
  <c r="BH130" i="2" s="1"/>
  <c r="I98" i="2" l="1"/>
  <c r="I97" i="2"/>
  <c r="BH133" i="2"/>
  <c r="BH136" i="2" s="1"/>
  <c r="BN135" i="2"/>
  <c r="BN116" i="2"/>
  <c r="BN112" i="2"/>
  <c r="BO121" i="2"/>
  <c r="I99" i="2" l="1"/>
  <c r="I100" i="2"/>
  <c r="BO122" i="2"/>
  <c r="BO125" i="2" s="1"/>
  <c r="BO130" i="2" s="1"/>
  <c r="BO112" i="2"/>
  <c r="I102" i="2" l="1"/>
  <c r="I101" i="2"/>
  <c r="BN133" i="2"/>
  <c r="BN136" i="2" s="1"/>
  <c r="BN120" i="2"/>
  <c r="BN130" i="2" s="1"/>
  <c r="I103" i="2" l="1"/>
  <c r="I104" i="2"/>
  <c r="I105" i="2" l="1"/>
  <c r="I106" i="2"/>
  <c r="I107" i="2" l="1"/>
  <c r="I108" i="2"/>
  <c r="I110" i="2" l="1"/>
  <c r="I111" i="2" s="1"/>
  <c r="I109" i="2"/>
</calcChain>
</file>

<file path=xl/sharedStrings.xml><?xml version="1.0" encoding="utf-8"?>
<sst xmlns="http://schemas.openxmlformats.org/spreadsheetml/2006/main" count="2178" uniqueCount="263">
  <si>
    <t>J1</t>
  </si>
  <si>
    <t>Compte de Paiement</t>
  </si>
  <si>
    <t>J2</t>
  </si>
  <si>
    <t>J3</t>
  </si>
  <si>
    <t>J4</t>
  </si>
  <si>
    <t>J5</t>
  </si>
  <si>
    <t>J6</t>
  </si>
  <si>
    <t>J7</t>
  </si>
  <si>
    <t>J8</t>
  </si>
  <si>
    <t>J9</t>
  </si>
  <si>
    <t>J10</t>
  </si>
  <si>
    <t>Opérations</t>
  </si>
  <si>
    <t>Débit</t>
  </si>
  <si>
    <t>Crédit</t>
  </si>
  <si>
    <t>Solde</t>
  </si>
  <si>
    <t>Solde de la veille</t>
  </si>
  <si>
    <t>Créances en suspens</t>
  </si>
  <si>
    <t>Commissions</t>
  </si>
  <si>
    <t>Transactions</t>
  </si>
  <si>
    <t>Virements entrants</t>
  </si>
  <si>
    <t>Virement sortant</t>
  </si>
  <si>
    <t>Impayés</t>
  </si>
  <si>
    <t>Impayés RT</t>
  </si>
  <si>
    <t>Couverture réglementaire</t>
  </si>
  <si>
    <t>Solde du jour</t>
  </si>
  <si>
    <t>Comptes</t>
  </si>
  <si>
    <t>467 - Compte de tiers</t>
  </si>
  <si>
    <t>Virements sortrants</t>
  </si>
  <si>
    <t>TOTAUX</t>
  </si>
  <si>
    <t>Mouvements</t>
  </si>
  <si>
    <t>Actif</t>
  </si>
  <si>
    <t>Total Actif</t>
  </si>
  <si>
    <t>Passif</t>
  </si>
  <si>
    <t>Total Passif</t>
  </si>
  <si>
    <t>Compte de résultat</t>
  </si>
  <si>
    <t>Total Compte de résultat</t>
  </si>
  <si>
    <t>Vérification de l'égalité fondamentale</t>
  </si>
  <si>
    <t>Montant</t>
  </si>
  <si>
    <t>Compte de paiement</t>
  </si>
  <si>
    <t>Ecart (Compte de Rglt + Compte de Cantont - Compte de paiement)</t>
  </si>
  <si>
    <t>COMMISS</t>
  </si>
  <si>
    <t>TRANSAC</t>
  </si>
  <si>
    <t>COUVREG</t>
  </si>
  <si>
    <t>CREANCE</t>
  </si>
  <si>
    <t>IMPAYES</t>
  </si>
  <si>
    <t>IMPAYRT</t>
  </si>
  <si>
    <t>VIRSORT</t>
  </si>
  <si>
    <t>VIRENTR</t>
  </si>
  <si>
    <t>COMMISS 03:30:10</t>
  </si>
  <si>
    <t>Codification opérations libellé cegid</t>
  </si>
  <si>
    <t>410 - Créances clients</t>
  </si>
  <si>
    <t>TRANSAC 03:30:10</t>
  </si>
  <si>
    <t>VIRSORT 10:00:00</t>
  </si>
  <si>
    <t>IMPAYES 13:30:00</t>
  </si>
  <si>
    <t>COUVREG 05:01:00</t>
  </si>
  <si>
    <t>JOURNAL</t>
  </si>
  <si>
    <t>TYPE</t>
  </si>
  <si>
    <t>NUMERO  DE  COMPTE  GENERAL</t>
  </si>
  <si>
    <t>NATURE</t>
  </si>
  <si>
    <t>AUXILIAIRE / ANALYTIQUE</t>
  </si>
  <si>
    <t>REFERENCE  PIECE</t>
  </si>
  <si>
    <t>LIBELLE</t>
  </si>
  <si>
    <t>CODE PAIEMENT</t>
  </si>
  <si>
    <t>DATE D'ECHEANCE</t>
  </si>
  <si>
    <t>SENS</t>
  </si>
  <si>
    <t>MONTANT</t>
  </si>
  <si>
    <t>TYPE DE MOUVEMENT</t>
  </si>
  <si>
    <t>N° DE PIECE</t>
  </si>
  <si>
    <t>CODE DEVISE</t>
  </si>
  <si>
    <t>VIDE</t>
  </si>
  <si>
    <t>TAUX DE DEVISE</t>
  </si>
  <si>
    <t>MONTANT 2</t>
  </si>
  <si>
    <t>AXE</t>
  </si>
  <si>
    <t>QTE2</t>
  </si>
  <si>
    <t>(H pour analytique; X pour auxiliaire; vide sinon)</t>
  </si>
  <si>
    <t>("VIR" facultatif)</t>
  </si>
  <si>
    <t>(facultatif)</t>
  </si>
  <si>
    <t>(9 caractères numériques)</t>
  </si>
  <si>
    <t>OD</t>
  </si>
  <si>
    <t>H</t>
  </si>
  <si>
    <t>C</t>
  </si>
  <si>
    <t>N</t>
  </si>
  <si>
    <t>EUR</t>
  </si>
  <si>
    <t>E--</t>
  </si>
  <si>
    <t>A1</t>
  </si>
  <si>
    <t>BU</t>
  </si>
  <si>
    <t>Département</t>
  </si>
  <si>
    <t>Centre de profit</t>
  </si>
  <si>
    <t>Plateforme</t>
  </si>
  <si>
    <t>R1</t>
  </si>
  <si>
    <t>Etablissement</t>
  </si>
  <si>
    <t>D</t>
  </si>
  <si>
    <t>002</t>
  </si>
  <si>
    <t>05052019</t>
  </si>
  <si>
    <t>Auxillaire</t>
  </si>
  <si>
    <t>EPC</t>
  </si>
  <si>
    <t>Etablissement de paiement chaînes applicatives</t>
  </si>
  <si>
    <t>M</t>
  </si>
  <si>
    <t>8C</t>
  </si>
  <si>
    <t>01</t>
  </si>
  <si>
    <t>Glossaire</t>
  </si>
  <si>
    <t>S1</t>
  </si>
  <si>
    <t>BIN SPONSORING</t>
  </si>
  <si>
    <t>UAG</t>
  </si>
  <si>
    <t>Activité</t>
  </si>
  <si>
    <t>R</t>
  </si>
  <si>
    <t>Nature type projet</t>
  </si>
  <si>
    <t>000</t>
  </si>
  <si>
    <t>Code stat. Client</t>
  </si>
  <si>
    <t>Inutilisé</t>
  </si>
  <si>
    <t>00</t>
  </si>
  <si>
    <t>N° client cegid (format C+7 chiffres)</t>
  </si>
  <si>
    <t>N° stat. Client (format 2 chiffres)</t>
  </si>
  <si>
    <t>N° client EP</t>
  </si>
  <si>
    <t>(format C+7 chiffres)</t>
  </si>
  <si>
    <t>(format 2 chiffres)</t>
  </si>
  <si>
    <t>Clé analytique</t>
  </si>
  <si>
    <t>X</t>
  </si>
  <si>
    <t>Auxiliaire</t>
  </si>
  <si>
    <t xml:space="preserve">DATE </t>
  </si>
  <si>
    <t>(8 positions format texte JJMMAAAA)</t>
  </si>
  <si>
    <t>EPC 05-2019</t>
  </si>
  <si>
    <t>C0000001</t>
  </si>
  <si>
    <t xml:space="preserve">code fictif pour exemple </t>
  </si>
  <si>
    <t>Libellé client EP</t>
  </si>
  <si>
    <t>Client 1</t>
  </si>
  <si>
    <t>Client 2</t>
  </si>
  <si>
    <t>C0000002</t>
  </si>
  <si>
    <t>02</t>
  </si>
  <si>
    <t>format à définir (Yoann)</t>
  </si>
  <si>
    <t>XXXXX1</t>
  </si>
  <si>
    <t>XXXXX2</t>
  </si>
  <si>
    <t>708 - Commissions</t>
  </si>
  <si>
    <t>Frais de rejet</t>
  </si>
  <si>
    <t>Remboursement frais de rejet</t>
  </si>
  <si>
    <t>Remboursement Frais de rejet</t>
  </si>
  <si>
    <t>Frais de tenue de compte</t>
  </si>
  <si>
    <t>512 - Compte de fonctionnement</t>
  </si>
  <si>
    <t>512 - Compte de règlement</t>
  </si>
  <si>
    <t>654 - Pertes sur créances irrécouv.</t>
  </si>
  <si>
    <t>512 - Compte de cantonnement</t>
  </si>
  <si>
    <t>FRAIREJ</t>
  </si>
  <si>
    <t>REMBREJ</t>
  </si>
  <si>
    <t>FRAITDC</t>
  </si>
  <si>
    <t>FRAIREJ 13:30:00</t>
  </si>
  <si>
    <t>M8C01R1R1R0000100</t>
  </si>
  <si>
    <t>(numérique)</t>
  </si>
  <si>
    <t>(Chrono à implémenter)</t>
  </si>
  <si>
    <t>CONTRÔLE(257carctères)</t>
  </si>
  <si>
    <t>FORMULEACOPIER/COLLERVALEURDANSCASE"! FORMAT TRA"</t>
  </si>
  <si>
    <t>Clé analytique (17 caractères)</t>
  </si>
  <si>
    <t>Exemple J 5</t>
  </si>
  <si>
    <t>Code</t>
  </si>
  <si>
    <t>Libellé code</t>
  </si>
  <si>
    <t>Etablissement de paiement</t>
  </si>
  <si>
    <t>Acquisition Pan européenne</t>
  </si>
  <si>
    <t>Run de production</t>
  </si>
  <si>
    <t>Vide</t>
  </si>
  <si>
    <t>Nom client</t>
  </si>
  <si>
    <t>COUVREG 05:01:00 C000000105052019133000</t>
  </si>
  <si>
    <t>(Codification opérations HH:MM:SS + n° créance, soit x caractères numériques (numéro client cegid + date JJMMAAAA+ heure HHMMSS)</t>
  </si>
  <si>
    <t>TRA à envoyer dans cegid</t>
  </si>
  <si>
    <t>copier coller colonne X si modification</t>
  </si>
  <si>
    <t>2000,00</t>
  </si>
  <si>
    <t>200000,00</t>
  </si>
  <si>
    <t>195985,00</t>
  </si>
  <si>
    <t>17000,00</t>
  </si>
  <si>
    <t>225,00</t>
  </si>
  <si>
    <t>7985,00</t>
  </si>
  <si>
    <t>7225,00</t>
  </si>
  <si>
    <t xml:space="preserve">EPC05052019OD467090000        XC0000001         EPC 05-2019                        COMMISS 03:30:10                              D2000,00             N1       EUR          E--                                        002A1                                     </t>
  </si>
  <si>
    <t xml:space="preserve">EPC05052019OD708290000        HM8C01R1R1R0000100EPC 05-2019                        COMMISS 03:30:10                              C2000,00             N1       EUR          E--                                        002A1                                     </t>
  </si>
  <si>
    <t xml:space="preserve">EPC05052019OD467090000        XC0000001         EPC 05-2019                        FRAIREJ 13:30:00                              D225,00              N6       EUR          E--                                        002A1                                     </t>
  </si>
  <si>
    <t xml:space="preserve">EPC05052019OD708293000        HM8C01R1R1R0000100EPC 05-2019                        FRAIREJ 13:30:00                              C225,00              N6       EUR          E--                                        002A1                                     </t>
  </si>
  <si>
    <t xml:space="preserve">EPC05052019OD410090000        XC0000001         EPC 05-2019                        COUVREG 05:01:00 C00000010505201913           D7225,00             N9       EUR          E--                                        002A1                                     </t>
  </si>
  <si>
    <t xml:space="preserve">EPC05052019OD467090000        XC0000001         EPC 05-2019                        COUVREG 05:01:00                              C7225,00             N9       EUR          E--                                        002A1                                     </t>
  </si>
  <si>
    <t>!</t>
  </si>
  <si>
    <t>FORMAT TRA</t>
  </si>
  <si>
    <t>Axe analytique 1</t>
  </si>
  <si>
    <r>
      <t xml:space="preserve">Type de mouvement </t>
    </r>
    <r>
      <rPr>
        <b/>
        <sz val="11"/>
        <color rgb="FF00B0F0"/>
        <rFont val="Calibri"/>
        <family val="2"/>
        <scheme val="minor"/>
      </rPr>
      <t>Nornal</t>
    </r>
  </si>
  <si>
    <t>CMB</t>
  </si>
  <si>
    <t>CMR</t>
  </si>
  <si>
    <t>CMC</t>
  </si>
  <si>
    <t>Journal Compte de fonctionnement</t>
  </si>
  <si>
    <t>Journal Compte de Règlement</t>
  </si>
  <si>
    <t>Journal Compte de Cantonnement</t>
  </si>
  <si>
    <t xml:space="preserve">CMB05052019OD512300000                          EPC 05-2019                        COMMISS 03:30:10                              D2000,00             N2       EUR          E--                                        002A1                                     </t>
  </si>
  <si>
    <t xml:space="preserve">CMB05052019OD512391000                          EPC 05-2019                        COMMISS 03:30:10                              C2000,00             N2       EUR          E--                                        002A1                                     </t>
  </si>
  <si>
    <t xml:space="preserve">CMR05052019OD512391000                          EPC 05-2019                        TRANSAC 03:30:10                              D200000,00           N3       EUR          E--                                        002A1                                     </t>
  </si>
  <si>
    <t xml:space="preserve">CMR05052019OD467090000        XC0000001         EPC 05-2019                        TRANSAC 03:30:10                              C200000,00           N3       EUR          E--                                        002A1                                     </t>
  </si>
  <si>
    <t xml:space="preserve">CMR05052019OD467090000        XC0000001         EPC 05-2019                        VIRSORT 10:00:00                              D195985,00           N4       EUR          E--                                        002A1                                     </t>
  </si>
  <si>
    <t xml:space="preserve">CMR05052019OD512391000                          EPC 05-2019                        VIRSORT 10:00:00                              C195985,00           N4       EUR          E--                                        002A1                                     </t>
  </si>
  <si>
    <t xml:space="preserve">CMR05052019OD467090000        XC0000001         EPC 05-2019                        IMPAYES 13:30:00                              D17000,00            N5       EUR          E--                                        002A1                                     </t>
  </si>
  <si>
    <t xml:space="preserve">CMR05052019OD512391000                          EPC 05-2019                        IMPAYES 13:30:00                              C17000,00            N5       EUR          E--                                        002A1                                     </t>
  </si>
  <si>
    <t xml:space="preserve">CMB05052019OD512300000                          EPC 05-2019                        FRAIREJ 13:30:00                              D225,00              N7       EUR          E--                                        002A1                                     </t>
  </si>
  <si>
    <t xml:space="preserve">CMB05052019OD512391000                          EPC 05-2019                        FRAIREJ 13:30:00                              C225,00              N7       EUR          E--                                        002A1                                     </t>
  </si>
  <si>
    <t xml:space="preserve">CMC05052019OD512391000                          EPC 05-2019                        COUVREG 05:01:00                              D7985,00             N8       EUR          E--                                        002A1                                     </t>
  </si>
  <si>
    <t xml:space="preserve">CMC05052019OD512392000                          EPC 05-2019                        COUVREG 05:01:00                              C7985,00             N8       EUR          E--                                        002A1                                     </t>
  </si>
  <si>
    <t xml:space="preserve">CMB05052019OD512391000                          EPC 05-2019                        COUVREG 05:01:00                              D7225,00             N10      EUR          E--                                        002A1                                     </t>
  </si>
  <si>
    <t xml:space="preserve">CMB05052019OD512300000                          EPC 05-2019                        COUVREG 05:01:00                              C7225,00             N10      EUR          E--                                        002A1                                     </t>
  </si>
  <si>
    <t xml:space="preserve">CMB05052019OD580300000                          EPC 05-2019                        COMMISS 03:30:10                              C2000,00             N2       EUR          E--                                        002A1                                     </t>
  </si>
  <si>
    <t xml:space="preserve">CMR05052019OD580300000                          EPC 05-2019                        COMMISS 03:30:10                              D2000,00             N3       EUR          E--                                        002A1                                     </t>
  </si>
  <si>
    <t xml:space="preserve">CMB05052019OD580300000                          EPC 05-2019                        FRAIREJ 13:30:00                              C225,00              N8       EUR          E--                                        002A1                                     </t>
  </si>
  <si>
    <t xml:space="preserve">CMR05052019OD580300000                          EPC 05-2019                        FRAIREJ 13:30:00                              D225,00              N9       EUR          E--                                        002A1                                     </t>
  </si>
  <si>
    <t xml:space="preserve">CMR05052019OD580300000                          EPC 05-2019                        COUVREG 05:01:00                              C7985,00             N10      EUR          E--                                        002A1                                     </t>
  </si>
  <si>
    <t xml:space="preserve">CMC05052019OD580300000                          EPC 05-2019                        COUVREG 05:01:00                              D7985,00             N11      EUR          E--                                        002A1                                     </t>
  </si>
  <si>
    <t xml:space="preserve">CMB05052019OD580300000                          EPC 05-2019                        COUVREG 05:01:00                              D7225,00             N14      EUR          E--                                        002A1                                     </t>
  </si>
  <si>
    <t xml:space="preserve">CMB05052019OD512300000                          EPC 05-2019                        COUVREG 05:01:00                              C7225,00             N14      EUR          E--                                        002A1                                     </t>
  </si>
  <si>
    <t xml:space="preserve">CMR05052019OD580300000                          EPC 05-2019                        COUVREG 05:01:00                              C7225,00             N13      EUR          E--                                        002A1                                     </t>
  </si>
  <si>
    <t>580 - Virement interne EP</t>
  </si>
  <si>
    <t>Légende journaux comptables</t>
  </si>
  <si>
    <t xml:space="preserve">EPC </t>
  </si>
  <si>
    <t>Etablissement de Paiement Chaînes applicatives</t>
  </si>
  <si>
    <t xml:space="preserve">Compte de fonctionnement </t>
  </si>
  <si>
    <t>Compte de règlement</t>
  </si>
  <si>
    <t>Compte de cantonnement</t>
  </si>
  <si>
    <t>Regroupement écritures</t>
  </si>
  <si>
    <t>1 ligne par client</t>
  </si>
  <si>
    <t>total commissions</t>
  </si>
  <si>
    <t>total transactions</t>
  </si>
  <si>
    <t>total virements entrants</t>
  </si>
  <si>
    <t>total virements sortants</t>
  </si>
  <si>
    <t>total impayés</t>
  </si>
  <si>
    <t>total frais rejet</t>
  </si>
  <si>
    <t>total impayés RT</t>
  </si>
  <si>
    <t>total Remboursement Frais de rejet</t>
  </si>
  <si>
    <t>total Frais de tenue de compte</t>
  </si>
  <si>
    <t>total couverture réglementaire</t>
  </si>
  <si>
    <t>n° piece</t>
  </si>
  <si>
    <t>Code journal</t>
  </si>
  <si>
    <t>1 ligne par créance * n</t>
  </si>
  <si>
    <t>1 ligne par client *n</t>
  </si>
  <si>
    <t>Code stat. Client RUF 2 dans Topaze</t>
  </si>
  <si>
    <t>N° client cegid  dans n° compte Topaze</t>
  </si>
  <si>
    <t>627 - Interchange bancaire</t>
  </si>
  <si>
    <t>Vacation Créances</t>
  </si>
  <si>
    <t>Vacation financière</t>
  </si>
  <si>
    <t>Vacation Règlement Transactions</t>
  </si>
  <si>
    <t>Vacation Règlement Impayés</t>
  </si>
  <si>
    <t>Vacation virements entrants</t>
  </si>
  <si>
    <t>Vacation Impayés imputables à Monext</t>
  </si>
  <si>
    <t>Vac.</t>
  </si>
  <si>
    <t>Transactions - 102</t>
  </si>
  <si>
    <t>Transactions -100</t>
  </si>
  <si>
    <t>Interchange - 100</t>
  </si>
  <si>
    <t>Interchange - 102</t>
  </si>
  <si>
    <t>Interchange -102</t>
  </si>
  <si>
    <t>Transactions - 402</t>
  </si>
  <si>
    <t>Interchange - 400</t>
  </si>
  <si>
    <t>Interchange -402</t>
  </si>
  <si>
    <t xml:space="preserve">Transactions- 400 </t>
  </si>
  <si>
    <t>(annul dbt carte)</t>
  </si>
  <si>
    <t>(annul cdt carte)</t>
  </si>
  <si>
    <t>Impayés - 500</t>
  </si>
  <si>
    <t>Rembt Interchange - 500</t>
  </si>
  <si>
    <t>Impayés - 502</t>
  </si>
  <si>
    <t>Rembt Interchange - 502</t>
  </si>
  <si>
    <t>Remboursement interchange - 500</t>
  </si>
  <si>
    <t>Remboursement interchange - 502</t>
  </si>
  <si>
    <t>Transactions -400</t>
  </si>
  <si>
    <t>Interchange - 402</t>
  </si>
  <si>
    <t>RR</t>
  </si>
  <si>
    <t>Sur le compte de fonctionnement UNIQUEMENT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</si>
</sst>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8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FF"/>
      <name val="Calibri"/>
      <family val="2"/>
      <scheme val="minor"/>
    </font>
    <font>
      <b/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i/>
      <sz val="11"/>
      <color theme="0"/>
      <name val="Calibri"/>
      <family val="2"/>
    </font>
    <font>
      <b/>
      <sz val="10"/>
      <color theme="0"/>
      <name val="Arial"/>
      <family val="2"/>
    </font>
    <font>
      <b/>
      <sz val="11"/>
      <color rgb="FF00B0F0"/>
      <name val="Calibri"/>
      <family val="2"/>
      <scheme val="minor"/>
    </font>
    <font>
      <b/>
      <sz val="10"/>
      <name val="Arial"/>
      <family val="2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DD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FF7C80"/>
        <bgColor indexed="64"/>
      </patternFill>
    </fill>
    <fill>
      <gradientFill>
        <stop position="0">
          <color theme="5" tint="-0.25098422193060094"/>
        </stop>
        <stop position="1">
          <color rgb="FF33CCFF"/>
        </stop>
      </gradientFill>
    </fill>
    <fill>
      <patternFill patternType="solid">
        <fgColor rgb="FFFFFF99"/>
        <bgColor indexed="64"/>
      </patternFill>
    </fill>
  </fills>
  <borders count="102">
    <border>
      <left/>
      <right/>
      <top/>
      <bottom/>
      <diagonal/>
    </border>
    <border>
      <left style="thick">
        <color rgb="FFC00000"/>
      </left>
      <right/>
      <top style="thick">
        <color rgb="FFC00000"/>
      </top>
      <bottom style="thick">
        <color rgb="FFC00000"/>
      </bottom>
      <diagonal/>
    </border>
    <border>
      <left/>
      <right/>
      <top style="thick">
        <color rgb="FFC00000"/>
      </top>
      <bottom style="thick">
        <color rgb="FFC00000"/>
      </bottom>
      <diagonal/>
    </border>
    <border>
      <left/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n">
        <color rgb="FFC00000"/>
      </left>
      <right style="thin">
        <color rgb="FFC00000"/>
      </right>
      <top style="thick">
        <color rgb="FFC00000"/>
      </top>
      <bottom style="thick">
        <color rgb="FFC00000"/>
      </bottom>
      <diagonal/>
    </border>
    <border>
      <left style="thin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C00000"/>
      </left>
      <right/>
      <top style="thick">
        <color rgb="FFC00000"/>
      </top>
      <bottom/>
      <diagonal/>
    </border>
    <border>
      <left style="thin">
        <color rgb="FFC00000"/>
      </left>
      <right style="thin">
        <color rgb="FFC00000"/>
      </right>
      <top style="thick">
        <color rgb="FFC00000"/>
      </top>
      <bottom/>
      <diagonal/>
    </border>
    <border>
      <left style="thin">
        <color rgb="FFC00000"/>
      </left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/>
      <top style="thin">
        <color rgb="FFC00000"/>
      </top>
      <bottom style="hair">
        <color rgb="FFC0000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hair">
        <color rgb="FFC00000"/>
      </bottom>
      <diagonal/>
    </border>
    <border>
      <left style="thin">
        <color rgb="FFC00000"/>
      </left>
      <right style="thick">
        <color rgb="FFC00000"/>
      </right>
      <top style="thin">
        <color rgb="FFC00000"/>
      </top>
      <bottom style="hair">
        <color rgb="FFC00000"/>
      </bottom>
      <diagonal/>
    </border>
    <border>
      <left style="thick">
        <color rgb="FFC00000"/>
      </left>
      <right/>
      <top style="hair">
        <color rgb="FFC00000"/>
      </top>
      <bottom style="hair">
        <color rgb="FFC00000"/>
      </bottom>
      <diagonal/>
    </border>
    <border>
      <left style="thin">
        <color rgb="FFC00000"/>
      </left>
      <right style="thin">
        <color rgb="FFC00000"/>
      </right>
      <top style="hair">
        <color rgb="FFC00000"/>
      </top>
      <bottom style="hair">
        <color rgb="FFC00000"/>
      </bottom>
      <diagonal/>
    </border>
    <border>
      <left style="thin">
        <color rgb="FFC00000"/>
      </left>
      <right style="thick">
        <color rgb="FFC00000"/>
      </right>
      <top style="hair">
        <color rgb="FFC00000"/>
      </top>
      <bottom style="hair">
        <color rgb="FFC00000"/>
      </bottom>
      <diagonal/>
    </border>
    <border>
      <left style="thick">
        <color rgb="FFC00000"/>
      </left>
      <right/>
      <top style="hair">
        <color rgb="FFC00000"/>
      </top>
      <bottom style="thin">
        <color rgb="FFC00000"/>
      </bottom>
      <diagonal/>
    </border>
    <border>
      <left style="thin">
        <color rgb="FFC00000"/>
      </left>
      <right style="thin">
        <color rgb="FFC00000"/>
      </right>
      <top style="hair">
        <color rgb="FFC00000"/>
      </top>
      <bottom style="thin">
        <color rgb="FFC00000"/>
      </bottom>
      <diagonal/>
    </border>
    <border>
      <left style="thin">
        <color rgb="FFC00000"/>
      </left>
      <right style="thick">
        <color rgb="FFC00000"/>
      </right>
      <top style="hair">
        <color rgb="FFC00000"/>
      </top>
      <bottom style="thin">
        <color rgb="FFC00000"/>
      </bottom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 style="thin">
        <color rgb="FFC00000"/>
      </left>
      <right style="thin">
        <color rgb="FFC00000"/>
      </right>
      <top/>
      <bottom style="thick">
        <color rgb="FFC00000"/>
      </bottom>
      <diagonal/>
    </border>
    <border>
      <left style="thin">
        <color rgb="FFC00000"/>
      </left>
      <right style="thick">
        <color rgb="FFC00000"/>
      </right>
      <top/>
      <bottom style="thick">
        <color rgb="FFC00000"/>
      </bottom>
      <diagonal/>
    </border>
    <border>
      <left style="thin">
        <color rgb="FFC00000"/>
      </left>
      <right/>
      <top style="thick">
        <color rgb="FFC00000"/>
      </top>
      <bottom style="thick">
        <color rgb="FFC00000"/>
      </bottom>
      <diagonal/>
    </border>
    <border>
      <left/>
      <right style="thin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C00000"/>
      </left>
      <right style="thin">
        <color rgb="FFC00000"/>
      </right>
      <top style="thick">
        <color rgb="FFC00000"/>
      </top>
      <bottom/>
      <diagonal/>
    </border>
    <border>
      <left style="thin">
        <color rgb="FFC00000"/>
      </left>
      <right/>
      <top style="thin">
        <color rgb="FFC00000"/>
      </top>
      <bottom style="hair">
        <color rgb="FFC00000"/>
      </bottom>
      <diagonal/>
    </border>
    <border>
      <left/>
      <right style="thin">
        <color rgb="FFC00000"/>
      </right>
      <top style="thin">
        <color rgb="FFC00000"/>
      </top>
      <bottom style="hair">
        <color rgb="FFC00000"/>
      </bottom>
      <diagonal/>
    </border>
    <border>
      <left style="thick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/>
      <top style="hair">
        <color rgb="FFC00000"/>
      </top>
      <bottom style="hair">
        <color rgb="FFC00000"/>
      </bottom>
      <diagonal/>
    </border>
    <border>
      <left/>
      <right style="thin">
        <color rgb="FFC00000"/>
      </right>
      <top style="hair">
        <color rgb="FFC00000"/>
      </top>
      <bottom style="hair">
        <color rgb="FFC00000"/>
      </bottom>
      <diagonal/>
    </border>
    <border>
      <left style="thin">
        <color rgb="FFC00000"/>
      </left>
      <right style="thin">
        <color rgb="FFC00000"/>
      </right>
      <top/>
      <bottom style="hair">
        <color rgb="FFC00000"/>
      </bottom>
      <diagonal/>
    </border>
    <border>
      <left style="thin">
        <color rgb="FFC00000"/>
      </left>
      <right style="thick">
        <color rgb="FFC00000"/>
      </right>
      <top/>
      <bottom style="hair">
        <color rgb="FFC00000"/>
      </bottom>
      <diagonal/>
    </border>
    <border>
      <left style="thick">
        <color rgb="FFC00000"/>
      </left>
      <right style="thin">
        <color rgb="FFC00000"/>
      </right>
      <top/>
      <bottom style="thin">
        <color rgb="FFC00000"/>
      </bottom>
      <diagonal/>
    </border>
    <border>
      <left style="thin">
        <color rgb="FFC00000"/>
      </left>
      <right/>
      <top style="hair">
        <color rgb="FFC00000"/>
      </top>
      <bottom style="thin">
        <color rgb="FFC00000"/>
      </bottom>
      <diagonal/>
    </border>
    <border>
      <left/>
      <right style="thin">
        <color rgb="FFC00000"/>
      </right>
      <top style="hair">
        <color rgb="FFC00000"/>
      </top>
      <bottom style="thin">
        <color rgb="FFC00000"/>
      </bottom>
      <diagonal/>
    </border>
    <border>
      <left style="thick">
        <color rgb="FFC00000"/>
      </left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 style="thin">
        <color rgb="FFC00000"/>
      </left>
      <right style="thick">
        <color rgb="FFC00000"/>
      </right>
      <top/>
      <bottom style="thin">
        <color rgb="FFC00000"/>
      </bottom>
      <diagonal/>
    </border>
    <border>
      <left style="thin">
        <color rgb="FFC00000"/>
      </left>
      <right/>
      <top style="hair">
        <color rgb="FFC00000"/>
      </top>
      <bottom/>
      <diagonal/>
    </border>
    <border>
      <left/>
      <right style="thin">
        <color rgb="FFC00000"/>
      </right>
      <top style="hair">
        <color rgb="FFC00000"/>
      </top>
      <bottom/>
      <diagonal/>
    </border>
    <border>
      <left style="thin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 style="thick">
        <color rgb="FFC00000"/>
      </right>
      <top/>
      <bottom/>
      <diagonal/>
    </border>
    <border>
      <left style="thin">
        <color rgb="FFC00000"/>
      </left>
      <right/>
      <top/>
      <bottom/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 style="thick">
        <color rgb="FFC00000"/>
      </right>
      <top style="hair">
        <color rgb="FFC00000"/>
      </top>
      <bottom/>
      <diagonal/>
    </border>
    <border>
      <left style="thick">
        <color rgb="FFC00000"/>
      </left>
      <right/>
      <top style="thick">
        <color rgb="FFC00000"/>
      </top>
      <bottom style="thin">
        <color rgb="FFC00000"/>
      </bottom>
      <diagonal/>
    </border>
    <border>
      <left/>
      <right/>
      <top style="thick">
        <color rgb="FFC00000"/>
      </top>
      <bottom style="thin">
        <color rgb="FFC00000"/>
      </bottom>
      <diagonal/>
    </border>
    <border>
      <left/>
      <right style="thin">
        <color rgb="FFC00000"/>
      </right>
      <top style="thick">
        <color rgb="FFC00000"/>
      </top>
      <bottom style="thin">
        <color rgb="FFC00000"/>
      </bottom>
      <diagonal/>
    </border>
    <border>
      <left style="thin">
        <color rgb="FFC00000"/>
      </left>
      <right/>
      <top style="thick">
        <color rgb="FFC00000"/>
      </top>
      <bottom style="thin">
        <color rgb="FFC00000"/>
      </bottom>
      <diagonal/>
    </border>
    <border>
      <left/>
      <right style="thick">
        <color rgb="FFC00000"/>
      </right>
      <top style="thick">
        <color rgb="FFC00000"/>
      </top>
      <bottom style="thin">
        <color rgb="FFC00000"/>
      </bottom>
      <diagonal/>
    </border>
    <border>
      <left style="thick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 style="thick">
        <color rgb="FFC00000"/>
      </right>
      <top style="thin">
        <color rgb="FFC00000"/>
      </top>
      <bottom style="thin">
        <color rgb="FFC00000"/>
      </bottom>
      <diagonal/>
    </border>
    <border>
      <left style="thick">
        <color rgb="FFC00000"/>
      </left>
      <right/>
      <top style="thin">
        <color rgb="FFC00000"/>
      </top>
      <bottom style="thick">
        <color rgb="FFC00000"/>
      </bottom>
      <diagonal/>
    </border>
    <border>
      <left/>
      <right/>
      <top style="thin">
        <color rgb="FFC00000"/>
      </top>
      <bottom style="thick">
        <color rgb="FFC00000"/>
      </bottom>
      <diagonal/>
    </border>
    <border>
      <left/>
      <right style="thin">
        <color rgb="FFC00000"/>
      </right>
      <top style="thin">
        <color rgb="FFC00000"/>
      </top>
      <bottom style="thick">
        <color rgb="FFC00000"/>
      </bottom>
      <diagonal/>
    </border>
    <border>
      <left style="thin">
        <color rgb="FFC00000"/>
      </left>
      <right/>
      <top style="thin">
        <color rgb="FFC00000"/>
      </top>
      <bottom style="thick">
        <color rgb="FFC00000"/>
      </bottom>
      <diagonal/>
    </border>
    <border>
      <left/>
      <right style="thick">
        <color rgb="FFC00000"/>
      </right>
      <top style="thin">
        <color rgb="FFC00000"/>
      </top>
      <bottom style="thick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rgb="FFC00000"/>
      </left>
      <right/>
      <top style="hair">
        <color rgb="FFC00000"/>
      </top>
      <bottom/>
      <diagonal/>
    </border>
    <border>
      <left style="thin">
        <color rgb="FFC00000"/>
      </left>
      <right style="thin">
        <color rgb="FFC00000"/>
      </right>
      <top style="hair">
        <color rgb="FFC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hair">
        <color rgb="FFFF0000"/>
      </left>
      <right/>
      <top style="hair">
        <color rgb="FFFF0000"/>
      </top>
      <bottom/>
      <diagonal/>
    </border>
    <border>
      <left/>
      <right/>
      <top style="hair">
        <color rgb="FFFF0000"/>
      </top>
      <bottom/>
      <diagonal/>
    </border>
    <border>
      <left/>
      <right style="hair">
        <color rgb="FFFF0000"/>
      </right>
      <top style="hair">
        <color rgb="FFFF0000"/>
      </top>
      <bottom/>
      <diagonal/>
    </border>
    <border>
      <left style="hair">
        <color rgb="FFFF0000"/>
      </left>
      <right/>
      <top/>
      <bottom style="hair">
        <color rgb="FFFF0000"/>
      </bottom>
      <diagonal/>
    </border>
    <border>
      <left/>
      <right/>
      <top/>
      <bottom style="hair">
        <color rgb="FFFF0000"/>
      </bottom>
      <diagonal/>
    </border>
    <border>
      <left/>
      <right style="hair">
        <color rgb="FFFF0000"/>
      </right>
      <top/>
      <bottom style="hair">
        <color rgb="FFFF0000"/>
      </bottom>
      <diagonal/>
    </border>
    <border>
      <left/>
      <right style="thin">
        <color rgb="FFC00000"/>
      </right>
      <top/>
      <bottom style="thick">
        <color rgb="FFC00000"/>
      </bottom>
      <diagonal/>
    </border>
    <border>
      <left style="thin">
        <color rgb="FFC00000"/>
      </left>
      <right style="thin">
        <color rgb="FFC00000"/>
      </right>
      <top style="hair">
        <color rgb="FFC00000"/>
      </top>
      <bottom style="thick">
        <color rgb="FFC00000"/>
      </bottom>
      <diagonal/>
    </border>
    <border>
      <left style="thin">
        <color rgb="FFC00000"/>
      </left>
      <right style="thick">
        <color rgb="FFC00000"/>
      </right>
      <top style="hair">
        <color rgb="FFC00000"/>
      </top>
      <bottom style="thick">
        <color rgb="FFC00000"/>
      </bottom>
      <diagonal/>
    </border>
    <border>
      <left/>
      <right style="thin">
        <color rgb="FFC00000"/>
      </right>
      <top/>
      <bottom style="hair">
        <color rgb="FFC00000"/>
      </bottom>
      <diagonal/>
    </border>
    <border>
      <left style="thin">
        <color rgb="FFC00000"/>
      </left>
      <right/>
      <top/>
      <bottom style="hair">
        <color rgb="FFC00000"/>
      </bottom>
      <diagonal/>
    </border>
    <border>
      <left style="thick">
        <color rgb="FFC00000"/>
      </left>
      <right style="thick">
        <color rgb="FFC00000"/>
      </right>
      <top/>
      <bottom/>
      <diagonal/>
    </border>
    <border>
      <left style="thick">
        <color rgb="FFC00000"/>
      </left>
      <right style="thin">
        <color rgb="FFC00000"/>
      </right>
      <top/>
      <bottom style="hair">
        <color rgb="FFC00000"/>
      </bottom>
      <diagonal/>
    </border>
    <border>
      <left style="thick">
        <color rgb="FFC00000"/>
      </left>
      <right style="thin">
        <color rgb="FFC00000"/>
      </right>
      <top style="hair">
        <color rgb="FFC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00000"/>
      </left>
      <right style="medium">
        <color rgb="FFC00000"/>
      </right>
      <top style="hair">
        <color rgb="FFC00000"/>
      </top>
      <bottom style="thin">
        <color rgb="FFC00000"/>
      </bottom>
      <diagonal/>
    </border>
    <border>
      <left style="thin">
        <color rgb="FFC00000"/>
      </left>
      <right style="medium">
        <color rgb="FFC00000"/>
      </right>
      <top style="hair">
        <color rgb="FFC00000"/>
      </top>
      <bottom style="hair">
        <color rgb="FFC00000"/>
      </bottom>
      <diagonal/>
    </border>
    <border>
      <left style="thin">
        <color rgb="FFC00000"/>
      </left>
      <right style="medium">
        <color rgb="FFC00000"/>
      </right>
      <top style="thin">
        <color rgb="FFC00000"/>
      </top>
      <bottom style="hair">
        <color rgb="FFC00000"/>
      </bottom>
      <diagonal/>
    </border>
    <border>
      <left style="thin">
        <color rgb="FFC00000"/>
      </left>
      <right style="medium">
        <color rgb="FFC00000"/>
      </right>
      <top style="thick">
        <color rgb="FFC00000"/>
      </top>
      <bottom style="thick">
        <color rgb="FFC00000"/>
      </bottom>
      <diagonal/>
    </border>
    <border>
      <left/>
      <right style="thin">
        <color rgb="FFC00000"/>
      </right>
      <top style="hair">
        <color rgb="FFC00000"/>
      </top>
      <bottom style="thick">
        <color rgb="FFC00000"/>
      </bottom>
      <diagonal/>
    </border>
    <border>
      <left style="thin">
        <color rgb="FFC00000"/>
      </left>
      <right style="medium">
        <color rgb="FFC00000"/>
      </right>
      <top style="thick">
        <color rgb="FFC00000"/>
      </top>
      <bottom style="hair">
        <color rgb="FFC00000"/>
      </bottom>
      <diagonal/>
    </border>
    <border>
      <left style="thin">
        <color rgb="FFC00000"/>
      </left>
      <right style="medium">
        <color rgb="FFC00000"/>
      </right>
      <top/>
      <bottom style="hair">
        <color rgb="FFC00000"/>
      </bottom>
      <diagonal/>
    </border>
    <border>
      <left style="medium">
        <color rgb="FFC00000"/>
      </left>
      <right style="thin">
        <color rgb="FFC00000"/>
      </right>
      <top style="thick">
        <color rgb="FFC00000"/>
      </top>
      <bottom style="thick">
        <color rgb="FFC00000"/>
      </bottom>
      <diagonal/>
    </border>
    <border>
      <left style="medium">
        <color rgb="FFC00000"/>
      </left>
      <right style="medium">
        <color rgb="FFC00000"/>
      </right>
      <top style="thick">
        <color rgb="FFC00000"/>
      </top>
      <bottom style="hair">
        <color rgb="FFC00000"/>
      </bottom>
      <diagonal/>
    </border>
    <border>
      <left style="medium">
        <color rgb="FFC00000"/>
      </left>
      <right style="medium">
        <color rgb="FFC00000"/>
      </right>
      <top style="hair">
        <color rgb="FFC00000"/>
      </top>
      <bottom style="hair">
        <color rgb="FFC00000"/>
      </bottom>
      <diagonal/>
    </border>
    <border>
      <left style="medium">
        <color rgb="FFC00000"/>
      </left>
      <right style="medium">
        <color rgb="FFC00000"/>
      </right>
      <top style="hair">
        <color rgb="FFC00000"/>
      </top>
      <bottom style="thin">
        <color rgb="FFC00000"/>
      </bottom>
      <diagonal/>
    </border>
    <border>
      <left style="medium">
        <color rgb="FFC00000"/>
      </left>
      <right style="medium">
        <color rgb="FFC00000"/>
      </right>
      <top/>
      <bottom style="hair">
        <color rgb="FFC00000"/>
      </bottom>
      <diagonal/>
    </border>
    <border>
      <left style="thin">
        <color rgb="FFC00000"/>
      </left>
      <right style="medium">
        <color rgb="FFC00000"/>
      </right>
      <top/>
      <bottom style="thin">
        <color rgb="FFC00000"/>
      </bottom>
      <diagonal/>
    </border>
    <border>
      <left style="medium">
        <color rgb="FFC00000"/>
      </left>
      <right style="medium">
        <color rgb="FFC00000"/>
      </right>
      <top style="thin">
        <color rgb="FFC00000"/>
      </top>
      <bottom style="hair">
        <color rgb="FFC00000"/>
      </bottom>
      <diagonal/>
    </border>
    <border>
      <left style="thin">
        <color rgb="FFC00000"/>
      </left>
      <right style="medium">
        <color rgb="FFC00000"/>
      </right>
      <top/>
      <bottom style="thick">
        <color rgb="FFC00000"/>
      </bottom>
      <diagonal/>
    </border>
    <border>
      <left style="medium">
        <color rgb="FFC00000"/>
      </left>
      <right style="medium">
        <color rgb="FFC00000"/>
      </right>
      <top style="hair">
        <color rgb="FFC00000"/>
      </top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 style="thick">
        <color rgb="FFC00000"/>
      </right>
      <top/>
      <bottom style="thick">
        <color rgb="FFC00000"/>
      </bottom>
      <diagonal/>
    </border>
    <border>
      <left style="thick">
        <color rgb="FFC00000"/>
      </left>
      <right/>
      <top style="hair">
        <color rgb="FFC00000"/>
      </top>
      <bottom style="thick">
        <color rgb="FFC00000"/>
      </bottom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0" fontId="11" fillId="0" borderId="0"/>
  </cellStyleXfs>
  <cellXfs count="383">
    <xf numFmtId="0" fontId="0" fillId="0" borderId="0" xfId="0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vertical="center"/>
    </xf>
    <xf numFmtId="4" fontId="5" fillId="4" borderId="7" xfId="0" applyNumberFormat="1" applyFont="1" applyFill="1" applyBorder="1" applyAlignment="1">
      <alignment vertical="center"/>
    </xf>
    <xf numFmtId="4" fontId="4" fillId="4" borderId="8" xfId="0" applyNumberFormat="1" applyFont="1" applyFill="1" applyBorder="1" applyAlignment="1">
      <alignment vertical="center"/>
    </xf>
    <xf numFmtId="4" fontId="7" fillId="0" borderId="10" xfId="0" applyNumberFormat="1" applyFont="1" applyBorder="1" applyAlignment="1">
      <alignment vertical="center"/>
    </xf>
    <xf numFmtId="4" fontId="8" fillId="0" borderId="11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vertical="center"/>
    </xf>
    <xf numFmtId="4" fontId="8" fillId="0" borderId="14" xfId="0" applyNumberFormat="1" applyFont="1" applyBorder="1" applyAlignment="1">
      <alignment vertical="center"/>
    </xf>
    <xf numFmtId="4" fontId="7" fillId="0" borderId="16" xfId="0" applyNumberFormat="1" applyFont="1" applyBorder="1" applyAlignment="1">
      <alignment vertical="center"/>
    </xf>
    <xf numFmtId="4" fontId="8" fillId="0" borderId="17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4" fillId="4" borderId="18" xfId="0" applyFont="1" applyFill="1" applyBorder="1" applyAlignment="1">
      <alignment vertical="center"/>
    </xf>
    <xf numFmtId="4" fontId="5" fillId="4" borderId="19" xfId="0" applyNumberFormat="1" applyFont="1" applyFill="1" applyBorder="1" applyAlignment="1">
      <alignment vertical="center"/>
    </xf>
    <xf numFmtId="4" fontId="4" fillId="4" borderId="20" xfId="0" applyNumberFormat="1" applyFont="1" applyFill="1" applyBorder="1" applyAlignment="1">
      <alignment vertical="center"/>
    </xf>
    <xf numFmtId="0" fontId="1" fillId="0" borderId="0" xfId="0" applyFont="1"/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4" fontId="7" fillId="0" borderId="11" xfId="0" applyNumberFormat="1" applyFont="1" applyBorder="1" applyAlignment="1">
      <alignment vertical="center"/>
    </xf>
    <xf numFmtId="4" fontId="7" fillId="0" borderId="29" xfId="0" applyNumberFormat="1" applyFont="1" applyBorder="1" applyAlignment="1">
      <alignment vertical="center"/>
    </xf>
    <xf numFmtId="4" fontId="7" fillId="0" borderId="30" xfId="0" applyNumberFormat="1" applyFont="1" applyBorder="1" applyAlignment="1">
      <alignment vertical="center"/>
    </xf>
    <xf numFmtId="4" fontId="7" fillId="0" borderId="39" xfId="0" applyNumberFormat="1" applyFont="1" applyBorder="1" applyAlignment="1">
      <alignment vertical="center"/>
    </xf>
    <xf numFmtId="4" fontId="7" fillId="0" borderId="40" xfId="0" applyNumberFormat="1" applyFont="1" applyBorder="1" applyAlignment="1">
      <alignment vertical="center"/>
    </xf>
    <xf numFmtId="4" fontId="9" fillId="3" borderId="4" xfId="0" applyNumberFormat="1" applyFont="1" applyFill="1" applyBorder="1" applyAlignment="1">
      <alignment vertical="center"/>
    </xf>
    <xf numFmtId="4" fontId="9" fillId="3" borderId="5" xfId="0" applyNumberFormat="1" applyFont="1" applyFill="1" applyBorder="1" applyAlignment="1">
      <alignment vertical="center"/>
    </xf>
    <xf numFmtId="4" fontId="4" fillId="0" borderId="16" xfId="0" applyNumberFormat="1" applyFont="1" applyBorder="1" applyAlignment="1">
      <alignment vertical="center"/>
    </xf>
    <xf numFmtId="4" fontId="4" fillId="0" borderId="17" xfId="0" applyNumberFormat="1" applyFont="1" applyBorder="1" applyAlignment="1">
      <alignment vertical="center"/>
    </xf>
    <xf numFmtId="4" fontId="7" fillId="0" borderId="14" xfId="0" applyNumberFormat="1" applyFont="1" applyBorder="1" applyAlignment="1">
      <alignment vertical="center"/>
    </xf>
    <xf numFmtId="4" fontId="4" fillId="0" borderId="39" xfId="0" applyNumberFormat="1" applyFont="1" applyBorder="1" applyAlignment="1">
      <alignment vertical="center"/>
    </xf>
    <xf numFmtId="4" fontId="4" fillId="0" borderId="43" xfId="0" applyNumberFormat="1" applyFont="1" applyBorder="1" applyAlignment="1">
      <alignment vertical="center"/>
    </xf>
    <xf numFmtId="4" fontId="4" fillId="3" borderId="2" xfId="0" applyNumberFormat="1" applyFont="1" applyFill="1" applyBorder="1" applyAlignment="1">
      <alignment vertical="center"/>
    </xf>
    <xf numFmtId="4" fontId="4" fillId="3" borderId="4" xfId="0" applyNumberFormat="1" applyFont="1" applyFill="1" applyBorder="1" applyAlignment="1">
      <alignment vertical="center"/>
    </xf>
    <xf numFmtId="4" fontId="4" fillId="3" borderId="3" xfId="0" applyNumberFormat="1" applyFont="1" applyFill="1" applyBorder="1" applyAlignment="1">
      <alignment vertical="center"/>
    </xf>
    <xf numFmtId="0" fontId="0" fillId="0" borderId="59" xfId="0" applyBorder="1"/>
    <xf numFmtId="14" fontId="0" fillId="0" borderId="59" xfId="0" applyNumberFormat="1" applyBorder="1"/>
    <xf numFmtId="1" fontId="0" fillId="0" borderId="59" xfId="0" applyNumberFormat="1" applyBorder="1"/>
    <xf numFmtId="0" fontId="0" fillId="0" borderId="0" xfId="0" applyFill="1" applyBorder="1"/>
    <xf numFmtId="14" fontId="0" fillId="0" borderId="0" xfId="0" applyNumberFormat="1" applyBorder="1"/>
    <xf numFmtId="1" fontId="0" fillId="0" borderId="0" xfId="0" applyNumberFormat="1"/>
    <xf numFmtId="1" fontId="0" fillId="0" borderId="0" xfId="1" applyNumberFormat="1" applyFont="1" applyFill="1" applyBorder="1"/>
    <xf numFmtId="49" fontId="0" fillId="0" borderId="0" xfId="0" applyNumberFormat="1" applyAlignment="1">
      <alignment horizontal="left"/>
    </xf>
    <xf numFmtId="0" fontId="11" fillId="0" borderId="0" xfId="0" applyFont="1" applyFill="1" applyBorder="1"/>
    <xf numFmtId="0" fontId="0" fillId="0" borderId="0" xfId="0" applyAlignment="1">
      <alignment horizontal="right"/>
    </xf>
    <xf numFmtId="49" fontId="0" fillId="0" borderId="0" xfId="0" applyNumberFormat="1"/>
    <xf numFmtId="0" fontId="13" fillId="0" borderId="0" xfId="0" applyFont="1"/>
    <xf numFmtId="0" fontId="3" fillId="5" borderId="0" xfId="0" applyFont="1" applyFill="1" applyBorder="1" applyAlignment="1">
      <alignment horizontal="center" vertical="center"/>
    </xf>
    <xf numFmtId="0" fontId="0" fillId="5" borderId="0" xfId="0" applyFill="1" applyBorder="1"/>
    <xf numFmtId="0" fontId="11" fillId="0" borderId="0" xfId="0" applyFont="1" applyFill="1"/>
    <xf numFmtId="4" fontId="7" fillId="0" borderId="27" xfId="0" applyNumberFormat="1" applyFont="1" applyBorder="1" applyAlignment="1">
      <alignment horizontal="left" vertical="center"/>
    </xf>
    <xf numFmtId="4" fontId="7" fillId="0" borderId="28" xfId="0" applyNumberFormat="1" applyFont="1" applyBorder="1" applyAlignment="1">
      <alignment horizontal="left" vertical="center"/>
    </xf>
    <xf numFmtId="4" fontId="7" fillId="0" borderId="37" xfId="0" applyNumberFormat="1" applyFont="1" applyBorder="1" applyAlignment="1">
      <alignment vertical="center"/>
    </xf>
    <xf numFmtId="4" fontId="7" fillId="0" borderId="38" xfId="0" applyNumberFormat="1" applyFont="1" applyBorder="1" applyAlignment="1">
      <alignment vertical="center"/>
    </xf>
    <xf numFmtId="1" fontId="1" fillId="0" borderId="0" xfId="0" applyNumberFormat="1" applyFont="1"/>
    <xf numFmtId="0" fontId="0" fillId="0" borderId="59" xfId="0" applyFill="1" applyBorder="1"/>
    <xf numFmtId="49" fontId="0" fillId="0" borderId="59" xfId="0" applyNumberFormat="1" applyBorder="1"/>
    <xf numFmtId="0" fontId="15" fillId="6" borderId="59" xfId="0" applyFont="1" applyFill="1" applyBorder="1"/>
    <xf numFmtId="14" fontId="15" fillId="6" borderId="59" xfId="0" applyNumberFormat="1" applyFont="1" applyFill="1" applyBorder="1"/>
    <xf numFmtId="0" fontId="14" fillId="6" borderId="59" xfId="0" applyFont="1" applyFill="1" applyBorder="1"/>
    <xf numFmtId="14" fontId="14" fillId="6" borderId="59" xfId="0" applyNumberFormat="1" applyFont="1" applyFill="1" applyBorder="1"/>
    <xf numFmtId="1" fontId="0" fillId="0" borderId="59" xfId="1" applyNumberFormat="1" applyFont="1" applyFill="1" applyBorder="1"/>
    <xf numFmtId="49" fontId="0" fillId="0" borderId="59" xfId="0" applyNumberFormat="1" applyBorder="1" applyAlignment="1">
      <alignment horizontal="left"/>
    </xf>
    <xf numFmtId="4" fontId="7" fillId="0" borderId="63" xfId="0" applyNumberFormat="1" applyFont="1" applyBorder="1" applyAlignment="1">
      <alignment vertical="center"/>
    </xf>
    <xf numFmtId="4" fontId="8" fillId="0" borderId="43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4" fontId="0" fillId="0" borderId="0" xfId="0" applyNumberFormat="1"/>
    <xf numFmtId="0" fontId="0" fillId="0" borderId="0" xfId="0" applyBorder="1"/>
    <xf numFmtId="49" fontId="12" fillId="0" borderId="64" xfId="0" applyNumberFormat="1" applyFont="1" applyBorder="1" applyAlignment="1">
      <alignment vertical="center" wrapText="1"/>
    </xf>
    <xf numFmtId="0" fontId="0" fillId="0" borderId="64" xfId="0" applyBorder="1"/>
    <xf numFmtId="49" fontId="0" fillId="0" borderId="0" xfId="0" applyNumberFormat="1" applyBorder="1" applyAlignment="1">
      <alignment horizontal="left"/>
    </xf>
    <xf numFmtId="49" fontId="0" fillId="0" borderId="0" xfId="0" applyNumberFormat="1" applyBorder="1"/>
    <xf numFmtId="49" fontId="16" fillId="6" borderId="60" xfId="2" applyNumberFormat="1" applyFont="1" applyFill="1" applyBorder="1" applyAlignment="1">
      <alignment horizontal="center" vertical="center" wrapText="1"/>
    </xf>
    <xf numFmtId="49" fontId="16" fillId="6" borderId="60" xfId="2" applyNumberFormat="1" applyFont="1" applyFill="1" applyBorder="1" applyAlignment="1">
      <alignment vertical="center" wrapText="1"/>
    </xf>
    <xf numFmtId="49" fontId="17" fillId="6" borderId="61" xfId="2" applyNumberFormat="1" applyFont="1" applyFill="1" applyBorder="1" applyAlignment="1">
      <alignment horizontal="center" vertical="center" wrapText="1"/>
    </xf>
    <xf numFmtId="49" fontId="17" fillId="6" borderId="65" xfId="2" applyNumberFormat="1" applyFont="1" applyFill="1" applyBorder="1" applyAlignment="1">
      <alignment vertical="center" wrapText="1"/>
    </xf>
    <xf numFmtId="0" fontId="18" fillId="6" borderId="0" xfId="0" applyFont="1" applyFill="1"/>
    <xf numFmtId="49" fontId="14" fillId="6" borderId="0" xfId="0" applyNumberFormat="1" applyFont="1" applyFill="1"/>
    <xf numFmtId="0" fontId="0" fillId="0" borderId="0" xfId="0" applyBorder="1" applyAlignment="1">
      <alignment horizontal="right"/>
    </xf>
    <xf numFmtId="1" fontId="0" fillId="0" borderId="0" xfId="0" applyNumberFormat="1" applyAlignment="1">
      <alignment horizontal="right"/>
    </xf>
    <xf numFmtId="49" fontId="16" fillId="6" borderId="60" xfId="2" applyNumberFormat="1" applyFont="1" applyFill="1" applyBorder="1" applyAlignment="1">
      <alignment horizontal="right" vertical="center" wrapText="1"/>
    </xf>
    <xf numFmtId="49" fontId="17" fillId="6" borderId="61" xfId="2" applyNumberFormat="1" applyFont="1" applyFill="1" applyBorder="1" applyAlignment="1">
      <alignment horizontal="right" vertical="center" wrapText="1"/>
    </xf>
    <xf numFmtId="1" fontId="19" fillId="0" borderId="59" xfId="0" applyNumberFormat="1" applyFont="1" applyBorder="1"/>
    <xf numFmtId="1" fontId="19" fillId="0" borderId="59" xfId="1" applyNumberFormat="1" applyFont="1" applyFill="1" applyBorder="1"/>
    <xf numFmtId="0" fontId="0" fillId="0" borderId="0" xfId="0" applyFill="1"/>
    <xf numFmtId="4" fontId="7" fillId="0" borderId="27" xfId="0" applyNumberFormat="1" applyFont="1" applyBorder="1" applyAlignment="1">
      <alignment vertical="center"/>
    </xf>
    <xf numFmtId="4" fontId="7" fillId="0" borderId="28" xfId="0" applyNumberFormat="1" applyFont="1" applyBorder="1" applyAlignment="1">
      <alignment vertical="center"/>
    </xf>
    <xf numFmtId="4" fontId="7" fillId="0" borderId="27" xfId="0" applyNumberFormat="1" applyFont="1" applyFill="1" applyBorder="1" applyAlignment="1">
      <alignment vertical="center"/>
    </xf>
    <xf numFmtId="4" fontId="7" fillId="0" borderId="28" xfId="0" applyNumberFormat="1" applyFont="1" applyFill="1" applyBorder="1" applyAlignment="1">
      <alignment vertical="center"/>
    </xf>
    <xf numFmtId="0" fontId="6" fillId="0" borderId="34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6" fillId="0" borderId="31" xfId="0" applyFont="1" applyBorder="1" applyAlignment="1">
      <alignment vertical="center"/>
    </xf>
    <xf numFmtId="4" fontId="7" fillId="0" borderId="24" xfId="0" applyNumberFormat="1" applyFont="1" applyFill="1" applyBorder="1" applyAlignment="1">
      <alignment horizontal="left" vertical="center"/>
    </xf>
    <xf numFmtId="4" fontId="7" fillId="0" borderId="25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6" fillId="0" borderId="23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4" fillId="3" borderId="22" xfId="0" applyFont="1" applyFill="1" applyBorder="1" applyAlignment="1">
      <alignment horizontal="left" vertical="center"/>
    </xf>
    <xf numFmtId="4" fontId="4" fillId="0" borderId="32" xfId="0" applyNumberFormat="1" applyFont="1" applyBorder="1" applyAlignment="1">
      <alignment vertical="center"/>
    </xf>
    <xf numFmtId="4" fontId="4" fillId="0" borderId="33" xfId="0" applyNumberFormat="1" applyFont="1" applyBorder="1" applyAlignment="1">
      <alignment vertical="center"/>
    </xf>
    <xf numFmtId="4" fontId="7" fillId="0" borderId="24" xfId="0" applyNumberFormat="1" applyFont="1" applyBorder="1" applyAlignment="1">
      <alignment horizontal="left" vertical="center"/>
    </xf>
    <xf numFmtId="4" fontId="7" fillId="0" borderId="25" xfId="0" applyNumberFormat="1" applyFont="1" applyBorder="1" applyAlignment="1">
      <alignment horizontal="left" vertical="center"/>
    </xf>
    <xf numFmtId="4" fontId="4" fillId="0" borderId="41" xfId="0" applyNumberFormat="1" applyFont="1" applyBorder="1" applyAlignment="1">
      <alignment vertical="center"/>
    </xf>
    <xf numFmtId="4" fontId="4" fillId="0" borderId="42" xfId="0" applyNumberFormat="1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44" xfId="0" applyFont="1" applyBorder="1" applyAlignment="1">
      <alignment horizontal="left" vertical="center"/>
    </xf>
    <xf numFmtId="0" fontId="6" fillId="0" borderId="45" xfId="0" applyFont="1" applyBorder="1" applyAlignment="1">
      <alignment horizontal="left" vertical="center"/>
    </xf>
    <xf numFmtId="0" fontId="6" fillId="0" borderId="46" xfId="0" applyFont="1" applyBorder="1" applyAlignment="1">
      <alignment horizontal="left" vertical="center"/>
    </xf>
    <xf numFmtId="4" fontId="7" fillId="0" borderId="47" xfId="0" applyNumberFormat="1" applyFont="1" applyBorder="1" applyAlignment="1">
      <alignment vertical="center"/>
    </xf>
    <xf numFmtId="4" fontId="7" fillId="0" borderId="48" xfId="0" applyNumberFormat="1" applyFont="1" applyBorder="1" applyAlignment="1">
      <alignment vertical="center"/>
    </xf>
    <xf numFmtId="4" fontId="7" fillId="0" borderId="49" xfId="0" applyNumberFormat="1" applyFont="1" applyBorder="1" applyAlignment="1">
      <alignment horizontal="left" vertical="center"/>
    </xf>
    <xf numFmtId="4" fontId="7" fillId="0" borderId="50" xfId="0" applyNumberFormat="1" applyFont="1" applyBorder="1" applyAlignment="1">
      <alignment horizontal="left" vertical="center"/>
    </xf>
    <xf numFmtId="4" fontId="7" fillId="0" borderId="51" xfId="0" applyNumberFormat="1" applyFont="1" applyBorder="1" applyAlignment="1">
      <alignment horizontal="left" vertical="center"/>
    </xf>
    <xf numFmtId="4" fontId="7" fillId="0" borderId="52" xfId="0" applyNumberFormat="1" applyFont="1" applyBorder="1" applyAlignment="1">
      <alignment vertical="center"/>
    </xf>
    <xf numFmtId="4" fontId="7" fillId="0" borderId="53" xfId="0" applyNumberFormat="1" applyFont="1" applyBorder="1" applyAlignment="1">
      <alignment vertical="center"/>
    </xf>
    <xf numFmtId="0" fontId="6" fillId="0" borderId="54" xfId="0" applyFont="1" applyBorder="1" applyAlignment="1">
      <alignment vertical="center"/>
    </xf>
    <xf numFmtId="0" fontId="6" fillId="0" borderId="55" xfId="0" applyFont="1" applyBorder="1" applyAlignment="1">
      <alignment vertical="center"/>
    </xf>
    <xf numFmtId="0" fontId="6" fillId="0" borderId="56" xfId="0" applyFont="1" applyBorder="1" applyAlignment="1">
      <alignment vertical="center"/>
    </xf>
    <xf numFmtId="4" fontId="7" fillId="0" borderId="57" xfId="0" applyNumberFormat="1" applyFont="1" applyBorder="1" applyAlignment="1">
      <alignment vertical="center"/>
    </xf>
    <xf numFmtId="4" fontId="7" fillId="0" borderId="58" xfId="0" applyNumberFormat="1" applyFont="1" applyBorder="1" applyAlignment="1">
      <alignment vertical="center"/>
    </xf>
    <xf numFmtId="4" fontId="4" fillId="3" borderId="57" xfId="0" applyNumberFormat="1" applyFont="1" applyFill="1" applyBorder="1" applyAlignment="1">
      <alignment vertical="center"/>
    </xf>
    <xf numFmtId="4" fontId="4" fillId="3" borderId="58" xfId="0" applyNumberFormat="1" applyFont="1" applyFill="1" applyBorder="1" applyAlignment="1">
      <alignment vertical="center"/>
    </xf>
    <xf numFmtId="0" fontId="4" fillId="3" borderId="54" xfId="0" applyFont="1" applyFill="1" applyBorder="1" applyAlignment="1">
      <alignment vertical="center"/>
    </xf>
    <xf numFmtId="0" fontId="4" fillId="3" borderId="55" xfId="0" applyFont="1" applyFill="1" applyBorder="1" applyAlignment="1">
      <alignment vertical="center"/>
    </xf>
    <xf numFmtId="0" fontId="4" fillId="3" borderId="56" xfId="0" applyFont="1" applyFill="1" applyBorder="1" applyAlignment="1">
      <alignment vertical="center"/>
    </xf>
    <xf numFmtId="49" fontId="1" fillId="0" borderId="0" xfId="0" applyNumberFormat="1" applyFont="1"/>
    <xf numFmtId="0" fontId="1" fillId="0" borderId="0" xfId="0" applyFont="1" applyFill="1"/>
    <xf numFmtId="0" fontId="20" fillId="0" borderId="0" xfId="0" applyFont="1" applyFill="1" applyBorder="1"/>
    <xf numFmtId="0" fontId="1" fillId="0" borderId="0" xfId="0" applyFont="1" applyAlignment="1">
      <alignment horizontal="right"/>
    </xf>
    <xf numFmtId="0" fontId="12" fillId="0" borderId="0" xfId="0" applyFont="1"/>
    <xf numFmtId="49" fontId="17" fillId="6" borderId="66" xfId="2" applyNumberFormat="1" applyFont="1" applyFill="1" applyBorder="1" applyAlignment="1">
      <alignment horizontal="center" vertical="center" wrapText="1"/>
    </xf>
    <xf numFmtId="49" fontId="0" fillId="0" borderId="68" xfId="0" applyNumberFormat="1" applyBorder="1"/>
    <xf numFmtId="0" fontId="0" fillId="0" borderId="68" xfId="0" applyFill="1" applyBorder="1"/>
    <xf numFmtId="0" fontId="0" fillId="0" borderId="69" xfId="0" applyFill="1" applyBorder="1"/>
    <xf numFmtId="49" fontId="0" fillId="0" borderId="71" xfId="0" applyNumberFormat="1" applyBorder="1"/>
    <xf numFmtId="0" fontId="0" fillId="0" borderId="71" xfId="0" applyFill="1" applyBorder="1"/>
    <xf numFmtId="0" fontId="0" fillId="0" borderId="72" xfId="0" applyFill="1" applyBorder="1"/>
    <xf numFmtId="49" fontId="1" fillId="0" borderId="71" xfId="0" applyNumberFormat="1" applyFont="1" applyBorder="1"/>
    <xf numFmtId="0" fontId="1" fillId="0" borderId="71" xfId="0" applyFont="1" applyFill="1" applyBorder="1"/>
    <xf numFmtId="0" fontId="1" fillId="0" borderId="72" xfId="0" applyFont="1" applyFill="1" applyBorder="1"/>
    <xf numFmtId="49" fontId="1" fillId="0" borderId="68" xfId="0" applyNumberFormat="1" applyFont="1" applyBorder="1"/>
    <xf numFmtId="0" fontId="1" fillId="0" borderId="68" xfId="0" applyFont="1" applyFill="1" applyBorder="1"/>
    <xf numFmtId="0" fontId="1" fillId="0" borderId="69" xfId="0" applyFont="1" applyFill="1" applyBorder="1"/>
    <xf numFmtId="49" fontId="0" fillId="0" borderId="0" xfId="0" applyNumberFormat="1" applyFont="1"/>
    <xf numFmtId="0" fontId="0" fillId="0" borderId="0" xfId="0" applyFont="1" applyFill="1"/>
    <xf numFmtId="0" fontId="0" fillId="0" borderId="0" xfId="0" applyFont="1"/>
    <xf numFmtId="49" fontId="0" fillId="0" borderId="71" xfId="0" applyNumberFormat="1" applyFont="1" applyBorder="1"/>
    <xf numFmtId="0" fontId="0" fillId="0" borderId="71" xfId="0" applyFont="1" applyFill="1" applyBorder="1"/>
    <xf numFmtId="0" fontId="0" fillId="0" borderId="72" xfId="0" applyFont="1" applyFill="1" applyBorder="1"/>
    <xf numFmtId="0" fontId="0" fillId="0" borderId="0" xfId="0" applyAlignment="1"/>
    <xf numFmtId="4" fontId="7" fillId="7" borderId="24" xfId="0" applyNumberFormat="1" applyFont="1" applyFill="1" applyBorder="1" applyAlignment="1">
      <alignment horizontal="left" vertical="center"/>
    </xf>
    <xf numFmtId="4" fontId="7" fillId="7" borderId="25" xfId="0" applyNumberFormat="1" applyFont="1" applyFill="1" applyBorder="1" applyAlignment="1">
      <alignment horizontal="left" vertical="center"/>
    </xf>
    <xf numFmtId="4" fontId="7" fillId="7" borderId="10" xfId="0" applyNumberFormat="1" applyFont="1" applyFill="1" applyBorder="1" applyAlignment="1">
      <alignment vertical="center"/>
    </xf>
    <xf numFmtId="4" fontId="7" fillId="7" borderId="11" xfId="0" applyNumberFormat="1" applyFont="1" applyFill="1" applyBorder="1" applyAlignment="1">
      <alignment vertical="center"/>
    </xf>
    <xf numFmtId="4" fontId="7" fillId="7" borderId="27" xfId="0" applyNumberFormat="1" applyFont="1" applyFill="1" applyBorder="1" applyAlignment="1">
      <alignment vertical="center"/>
    </xf>
    <xf numFmtId="4" fontId="7" fillId="7" borderId="28" xfId="0" applyNumberFormat="1" applyFont="1" applyFill="1" applyBorder="1" applyAlignment="1">
      <alignment vertical="center"/>
    </xf>
    <xf numFmtId="4" fontId="7" fillId="7" borderId="29" xfId="0" applyNumberFormat="1" applyFont="1" applyFill="1" applyBorder="1" applyAlignment="1">
      <alignment vertical="center"/>
    </xf>
    <xf numFmtId="4" fontId="7" fillId="7" borderId="30" xfId="0" applyNumberFormat="1" applyFont="1" applyFill="1" applyBorder="1" applyAlignment="1">
      <alignment vertical="center"/>
    </xf>
    <xf numFmtId="4" fontId="7" fillId="8" borderId="27" xfId="0" applyNumberFormat="1" applyFont="1" applyFill="1" applyBorder="1" applyAlignment="1">
      <alignment vertical="center"/>
    </xf>
    <xf numFmtId="4" fontId="7" fillId="8" borderId="28" xfId="0" applyNumberFormat="1" applyFont="1" applyFill="1" applyBorder="1" applyAlignment="1">
      <alignment vertical="center"/>
    </xf>
    <xf numFmtId="4" fontId="7" fillId="8" borderId="29" xfId="0" applyNumberFormat="1" applyFont="1" applyFill="1" applyBorder="1" applyAlignment="1">
      <alignment vertical="center"/>
    </xf>
    <xf numFmtId="4" fontId="7" fillId="8" borderId="30" xfId="0" applyNumberFormat="1" applyFont="1" applyFill="1" applyBorder="1" applyAlignment="1">
      <alignment vertical="center"/>
    </xf>
    <xf numFmtId="4" fontId="7" fillId="8" borderId="37" xfId="0" applyNumberFormat="1" applyFont="1" applyFill="1" applyBorder="1" applyAlignment="1">
      <alignment vertical="center"/>
    </xf>
    <xf numFmtId="4" fontId="7" fillId="8" borderId="38" xfId="0" applyNumberFormat="1" applyFont="1" applyFill="1" applyBorder="1" applyAlignment="1">
      <alignment vertical="center"/>
    </xf>
    <xf numFmtId="4" fontId="7" fillId="9" borderId="37" xfId="0" applyNumberFormat="1" applyFont="1" applyFill="1" applyBorder="1" applyAlignment="1">
      <alignment vertical="center"/>
    </xf>
    <xf numFmtId="4" fontId="7" fillId="9" borderId="38" xfId="0" applyNumberFormat="1" applyFont="1" applyFill="1" applyBorder="1" applyAlignment="1">
      <alignment vertical="center"/>
    </xf>
    <xf numFmtId="4" fontId="7" fillId="9" borderId="29" xfId="0" applyNumberFormat="1" applyFont="1" applyFill="1" applyBorder="1" applyAlignment="1">
      <alignment vertical="center"/>
    </xf>
    <xf numFmtId="4" fontId="7" fillId="9" borderId="30" xfId="0" applyNumberFormat="1" applyFont="1" applyFill="1" applyBorder="1" applyAlignment="1">
      <alignment vertical="center"/>
    </xf>
    <xf numFmtId="4" fontId="7" fillId="9" borderId="32" xfId="0" applyNumberFormat="1" applyFont="1" applyFill="1" applyBorder="1" applyAlignment="1">
      <alignment vertical="center"/>
    </xf>
    <xf numFmtId="4" fontId="7" fillId="9" borderId="33" xfId="0" applyNumberFormat="1" applyFont="1" applyFill="1" applyBorder="1" applyAlignment="1">
      <alignment vertical="center"/>
    </xf>
    <xf numFmtId="4" fontId="7" fillId="9" borderId="16" xfId="0" applyNumberFormat="1" applyFont="1" applyFill="1" applyBorder="1" applyAlignment="1">
      <alignment vertical="center"/>
    </xf>
    <xf numFmtId="4" fontId="7" fillId="9" borderId="17" xfId="0" applyNumberFormat="1" applyFont="1" applyFill="1" applyBorder="1" applyAlignment="1">
      <alignment vertical="center"/>
    </xf>
    <xf numFmtId="4" fontId="7" fillId="10" borderId="24" xfId="0" applyNumberFormat="1" applyFont="1" applyFill="1" applyBorder="1" applyAlignment="1">
      <alignment horizontal="left" vertical="center"/>
    </xf>
    <xf numFmtId="4" fontId="7" fillId="10" borderId="25" xfId="0" applyNumberFormat="1" applyFont="1" applyFill="1" applyBorder="1" applyAlignment="1">
      <alignment horizontal="left" vertical="center"/>
    </xf>
    <xf numFmtId="4" fontId="7" fillId="10" borderId="11" xfId="0" applyNumberFormat="1" applyFont="1" applyFill="1" applyBorder="1" applyAlignment="1">
      <alignment vertical="center"/>
    </xf>
    <xf numFmtId="4" fontId="7" fillId="10" borderId="37" xfId="0" applyNumberFormat="1" applyFont="1" applyFill="1" applyBorder="1" applyAlignment="1">
      <alignment vertical="center"/>
    </xf>
    <xf numFmtId="4" fontId="7" fillId="10" borderId="38" xfId="0" applyNumberFormat="1" applyFont="1" applyFill="1" applyBorder="1" applyAlignment="1">
      <alignment vertical="center"/>
    </xf>
    <xf numFmtId="4" fontId="7" fillId="10" borderId="29" xfId="0" applyNumberFormat="1" applyFont="1" applyFill="1" applyBorder="1" applyAlignment="1">
      <alignment vertical="center"/>
    </xf>
    <xf numFmtId="4" fontId="7" fillId="10" borderId="30" xfId="0" applyNumberFormat="1" applyFont="1" applyFill="1" applyBorder="1" applyAlignment="1">
      <alignment vertical="center"/>
    </xf>
    <xf numFmtId="4" fontId="8" fillId="7" borderId="11" xfId="0" applyNumberFormat="1" applyFont="1" applyFill="1" applyBorder="1" applyAlignment="1">
      <alignment vertical="center"/>
    </xf>
    <xf numFmtId="4" fontId="7" fillId="8" borderId="35" xfId="0" applyNumberFormat="1" applyFont="1" applyFill="1" applyBorder="1" applyAlignment="1">
      <alignment vertical="center"/>
    </xf>
    <xf numFmtId="4" fontId="7" fillId="8" borderId="36" xfId="0" applyNumberFormat="1" applyFont="1" applyFill="1" applyBorder="1" applyAlignment="1">
      <alignment vertical="center"/>
    </xf>
    <xf numFmtId="4" fontId="7" fillId="8" borderId="39" xfId="0" applyNumberFormat="1" applyFont="1" applyFill="1" applyBorder="1" applyAlignment="1">
      <alignment vertical="center"/>
    </xf>
    <xf numFmtId="4" fontId="7" fillId="8" borderId="40" xfId="0" applyNumberFormat="1" applyFont="1" applyFill="1" applyBorder="1" applyAlignment="1">
      <alignment vertical="center"/>
    </xf>
    <xf numFmtId="4" fontId="7" fillId="9" borderId="35" xfId="0" applyNumberFormat="1" applyFont="1" applyFill="1" applyBorder="1" applyAlignment="1">
      <alignment vertical="center"/>
    </xf>
    <xf numFmtId="4" fontId="7" fillId="9" borderId="36" xfId="0" applyNumberFormat="1" applyFont="1" applyFill="1" applyBorder="1" applyAlignment="1">
      <alignment vertical="center"/>
    </xf>
    <xf numFmtId="4" fontId="7" fillId="9" borderId="24" xfId="0" applyNumberFormat="1" applyFont="1" applyFill="1" applyBorder="1" applyAlignment="1">
      <alignment horizontal="left" vertical="center"/>
    </xf>
    <xf numFmtId="4" fontId="7" fillId="9" borderId="25" xfId="0" applyNumberFormat="1" applyFont="1" applyFill="1" applyBorder="1" applyAlignment="1">
      <alignment horizontal="left" vertical="center"/>
    </xf>
    <xf numFmtId="4" fontId="7" fillId="9" borderId="10" xfId="0" applyNumberFormat="1" applyFont="1" applyFill="1" applyBorder="1" applyAlignment="1">
      <alignment vertical="center"/>
    </xf>
    <xf numFmtId="4" fontId="7" fillId="9" borderId="11" xfId="0" applyNumberFormat="1" applyFont="1" applyFill="1" applyBorder="1" applyAlignment="1">
      <alignment vertical="center"/>
    </xf>
    <xf numFmtId="4" fontId="7" fillId="9" borderId="27" xfId="0" applyNumberFormat="1" applyFont="1" applyFill="1" applyBorder="1" applyAlignment="1">
      <alignment vertical="center"/>
    </xf>
    <xf numFmtId="4" fontId="7" fillId="9" borderId="28" xfId="0" applyNumberFormat="1" applyFont="1" applyFill="1" applyBorder="1" applyAlignment="1">
      <alignment vertical="center"/>
    </xf>
    <xf numFmtId="4" fontId="7" fillId="9" borderId="27" xfId="0" applyNumberFormat="1" applyFont="1" applyFill="1" applyBorder="1" applyAlignment="1">
      <alignment horizontal="left" vertical="center"/>
    </xf>
    <xf numFmtId="4" fontId="7" fillId="9" borderId="28" xfId="0" applyNumberFormat="1" applyFont="1" applyFill="1" applyBorder="1" applyAlignment="1">
      <alignment horizontal="left" vertical="center"/>
    </xf>
    <xf numFmtId="4" fontId="7" fillId="10" borderId="27" xfId="0" applyNumberFormat="1" applyFont="1" applyFill="1" applyBorder="1" applyAlignment="1">
      <alignment vertical="center"/>
    </xf>
    <xf numFmtId="4" fontId="7" fillId="10" borderId="28" xfId="0" applyNumberFormat="1" applyFont="1" applyFill="1" applyBorder="1" applyAlignment="1">
      <alignment vertical="center"/>
    </xf>
    <xf numFmtId="0" fontId="0" fillId="8" borderId="0" xfId="0" applyFill="1"/>
    <xf numFmtId="0" fontId="20" fillId="0" borderId="0" xfId="0" applyFont="1" applyFill="1"/>
    <xf numFmtId="49" fontId="11" fillId="0" borderId="0" xfId="0" applyNumberFormat="1" applyFont="1" applyFill="1" applyAlignment="1">
      <alignment horizontal="right"/>
    </xf>
    <xf numFmtId="49" fontId="20" fillId="0" borderId="0" xfId="0" applyNumberFormat="1" applyFont="1" applyFill="1" applyAlignment="1">
      <alignment horizontal="right"/>
    </xf>
    <xf numFmtId="49" fontId="0" fillId="0" borderId="0" xfId="0" applyNumberFormat="1" applyFill="1" applyAlignment="1">
      <alignment horizontal="right"/>
    </xf>
    <xf numFmtId="49" fontId="1" fillId="0" borderId="0" xfId="0" applyNumberFormat="1" applyFont="1" applyFill="1" applyAlignment="1">
      <alignment horizontal="right"/>
    </xf>
    <xf numFmtId="0" fontId="11" fillId="0" borderId="67" xfId="0" applyFont="1" applyFill="1" applyBorder="1"/>
    <xf numFmtId="0" fontId="11" fillId="0" borderId="70" xfId="0" applyFont="1" applyFill="1" applyBorder="1"/>
    <xf numFmtId="0" fontId="20" fillId="0" borderId="70" xfId="0" applyFont="1" applyFill="1" applyBorder="1"/>
    <xf numFmtId="0" fontId="20" fillId="0" borderId="67" xfId="0" applyFont="1" applyFill="1" applyBorder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3" borderId="73" xfId="0" applyFont="1" applyFill="1" applyBorder="1" applyAlignment="1">
      <alignment horizontal="left" vertical="center"/>
    </xf>
    <xf numFmtId="4" fontId="9" fillId="3" borderId="19" xfId="0" applyNumberFormat="1" applyFont="1" applyFill="1" applyBorder="1" applyAlignment="1">
      <alignment vertical="center"/>
    </xf>
    <xf numFmtId="4" fontId="9" fillId="3" borderId="20" xfId="0" applyNumberFormat="1" applyFont="1" applyFill="1" applyBorder="1" applyAlignment="1">
      <alignment vertical="center"/>
    </xf>
    <xf numFmtId="4" fontId="7" fillId="7" borderId="13" xfId="0" applyNumberFormat="1" applyFont="1" applyFill="1" applyBorder="1" applyAlignment="1">
      <alignment vertical="center"/>
    </xf>
    <xf numFmtId="4" fontId="7" fillId="8" borderId="13" xfId="0" applyNumberFormat="1" applyFont="1" applyFill="1" applyBorder="1" applyAlignment="1">
      <alignment vertical="center"/>
    </xf>
    <xf numFmtId="4" fontId="7" fillId="9" borderId="13" xfId="0" applyNumberFormat="1" applyFont="1" applyFill="1" applyBorder="1" applyAlignment="1">
      <alignment vertical="center"/>
    </xf>
    <xf numFmtId="4" fontId="7" fillId="9" borderId="13" xfId="0" applyNumberFormat="1" applyFont="1" applyFill="1" applyBorder="1" applyAlignment="1">
      <alignment horizontal="left" vertical="center"/>
    </xf>
    <xf numFmtId="4" fontId="7" fillId="10" borderId="13" xfId="0" applyNumberFormat="1" applyFont="1" applyFill="1" applyBorder="1" applyAlignment="1">
      <alignment vertical="center"/>
    </xf>
    <xf numFmtId="0" fontId="0" fillId="0" borderId="14" xfId="0" applyBorder="1" applyAlignment="1">
      <alignment horizontal="center" vertical="center"/>
    </xf>
    <xf numFmtId="4" fontId="7" fillId="8" borderId="74" xfId="0" applyNumberFormat="1" applyFont="1" applyFill="1" applyBorder="1" applyAlignment="1">
      <alignment vertical="center"/>
    </xf>
    <xf numFmtId="0" fontId="0" fillId="0" borderId="75" xfId="0" applyBorder="1" applyAlignment="1">
      <alignment horizontal="center" vertical="center"/>
    </xf>
    <xf numFmtId="0" fontId="0" fillId="0" borderId="0" xfId="0" applyAlignment="1">
      <alignment vertical="center" wrapText="1"/>
    </xf>
    <xf numFmtId="4" fontId="0" fillId="0" borderId="0" xfId="0" applyNumberFormat="1" applyAlignment="1">
      <alignment vertical="center" wrapText="1"/>
    </xf>
    <xf numFmtId="0" fontId="1" fillId="0" borderId="0" xfId="0" applyFont="1" applyAlignment="1">
      <alignment vertical="center" wrapText="1"/>
    </xf>
    <xf numFmtId="4" fontId="7" fillId="7" borderId="13" xfId="0" applyNumberFormat="1" applyFont="1" applyFill="1" applyBorder="1" applyAlignment="1">
      <alignment vertical="center" wrapText="1"/>
    </xf>
    <xf numFmtId="4" fontId="7" fillId="8" borderId="13" xfId="0" applyNumberFormat="1" applyFont="1" applyFill="1" applyBorder="1" applyAlignment="1">
      <alignment vertical="center" wrapText="1"/>
    </xf>
    <xf numFmtId="4" fontId="7" fillId="9" borderId="13" xfId="0" applyNumberFormat="1" applyFont="1" applyFill="1" applyBorder="1" applyAlignment="1">
      <alignment vertical="center" wrapText="1"/>
    </xf>
    <xf numFmtId="4" fontId="6" fillId="7" borderId="13" xfId="0" applyNumberFormat="1" applyFont="1" applyFill="1" applyBorder="1" applyAlignment="1">
      <alignment vertical="center" wrapText="1"/>
    </xf>
    <xf numFmtId="4" fontId="6" fillId="8" borderId="13" xfId="0" applyNumberFormat="1" applyFont="1" applyFill="1" applyBorder="1" applyAlignment="1">
      <alignment vertical="center" wrapText="1"/>
    </xf>
    <xf numFmtId="4" fontId="6" fillId="9" borderId="13" xfId="0" applyNumberFormat="1" applyFont="1" applyFill="1" applyBorder="1" applyAlignment="1">
      <alignment vertical="center" wrapText="1"/>
    </xf>
    <xf numFmtId="4" fontId="7" fillId="10" borderId="13" xfId="0" applyNumberFormat="1" applyFont="1" applyFill="1" applyBorder="1" applyAlignment="1">
      <alignment vertical="center" wrapText="1"/>
    </xf>
    <xf numFmtId="4" fontId="21" fillId="7" borderId="13" xfId="0" applyNumberFormat="1" applyFont="1" applyFill="1" applyBorder="1" applyAlignment="1">
      <alignment vertical="center" wrapText="1"/>
    </xf>
    <xf numFmtId="4" fontId="7" fillId="7" borderId="29" xfId="0" applyNumberFormat="1" applyFont="1" applyFill="1" applyBorder="1" applyAlignment="1">
      <alignment horizontal="left" vertical="center"/>
    </xf>
    <xf numFmtId="4" fontId="8" fillId="7" borderId="29" xfId="0" applyNumberFormat="1" applyFont="1" applyFill="1" applyBorder="1" applyAlignment="1">
      <alignment vertical="center"/>
    </xf>
    <xf numFmtId="4" fontId="6" fillId="7" borderId="29" xfId="0" applyNumberFormat="1" applyFont="1" applyFill="1" applyBorder="1" applyAlignment="1">
      <alignment vertical="center" wrapText="1"/>
    </xf>
    <xf numFmtId="0" fontId="0" fillId="0" borderId="30" xfId="0" applyBorder="1" applyAlignment="1">
      <alignment horizontal="center" vertical="center"/>
    </xf>
    <xf numFmtId="4" fontId="7" fillId="9" borderId="16" xfId="0" applyNumberFormat="1" applyFont="1" applyFill="1" applyBorder="1" applyAlignment="1">
      <alignment vertical="center" wrapText="1"/>
    </xf>
    <xf numFmtId="0" fontId="0" fillId="0" borderId="17" xfId="0" applyBorder="1" applyAlignment="1">
      <alignment horizontal="center" vertical="center"/>
    </xf>
    <xf numFmtId="4" fontId="7" fillId="9" borderId="29" xfId="0" applyNumberFormat="1" applyFont="1" applyFill="1" applyBorder="1" applyAlignment="1">
      <alignment vertical="center" wrapText="1"/>
    </xf>
    <xf numFmtId="4" fontId="6" fillId="9" borderId="16" xfId="0" applyNumberFormat="1" applyFont="1" applyFill="1" applyBorder="1" applyAlignment="1">
      <alignment vertical="center" wrapText="1"/>
    </xf>
    <xf numFmtId="4" fontId="7" fillId="7" borderId="29" xfId="0" applyNumberFormat="1" applyFont="1" applyFill="1" applyBorder="1" applyAlignment="1">
      <alignment vertical="center" wrapText="1"/>
    </xf>
    <xf numFmtId="4" fontId="7" fillId="8" borderId="16" xfId="0" applyNumberFormat="1" applyFont="1" applyFill="1" applyBorder="1" applyAlignment="1">
      <alignment vertical="center"/>
    </xf>
    <xf numFmtId="4" fontId="7" fillId="8" borderId="16" xfId="0" applyNumberFormat="1" applyFont="1" applyFill="1" applyBorder="1" applyAlignment="1">
      <alignment vertical="center" wrapText="1"/>
    </xf>
    <xf numFmtId="4" fontId="7" fillId="10" borderId="29" xfId="0" applyNumberFormat="1" applyFont="1" applyFill="1" applyBorder="1" applyAlignment="1">
      <alignment horizontal="left" vertical="center"/>
    </xf>
    <xf numFmtId="4" fontId="7" fillId="10" borderId="29" xfId="0" applyNumberFormat="1" applyFont="1" applyFill="1" applyBorder="1" applyAlignment="1">
      <alignment vertical="center" wrapText="1"/>
    </xf>
    <xf numFmtId="0" fontId="0" fillId="0" borderId="0" xfId="0" applyFont="1" applyAlignment="1">
      <alignment horizontal="center"/>
    </xf>
    <xf numFmtId="4" fontId="0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" fontId="7" fillId="7" borderId="10" xfId="0" applyNumberFormat="1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" fontId="7" fillId="7" borderId="76" xfId="0" applyNumberFormat="1" applyFont="1" applyFill="1" applyBorder="1" applyAlignment="1">
      <alignment horizontal="left" vertical="center"/>
    </xf>
    <xf numFmtId="4" fontId="7" fillId="8" borderId="33" xfId="0" applyNumberFormat="1" applyFont="1" applyFill="1" applyBorder="1" applyAlignment="1">
      <alignment vertical="center"/>
    </xf>
    <xf numFmtId="4" fontId="7" fillId="9" borderId="76" xfId="0" applyNumberFormat="1" applyFont="1" applyFill="1" applyBorder="1" applyAlignment="1">
      <alignment horizontal="left" vertical="center"/>
    </xf>
    <xf numFmtId="4" fontId="7" fillId="7" borderId="77" xfId="0" applyNumberFormat="1" applyFont="1" applyFill="1" applyBorder="1" applyAlignment="1">
      <alignment horizontal="left" vertical="center"/>
    </xf>
    <xf numFmtId="4" fontId="22" fillId="7" borderId="29" xfId="0" applyNumberFormat="1" applyFont="1" applyFill="1" applyBorder="1" applyAlignment="1">
      <alignment horizontal="center" vertical="center"/>
    </xf>
    <xf numFmtId="4" fontId="22" fillId="7" borderId="13" xfId="0" applyNumberFormat="1" applyFont="1" applyFill="1" applyBorder="1" applyAlignment="1">
      <alignment horizontal="center" vertical="center"/>
    </xf>
    <xf numFmtId="4" fontId="22" fillId="8" borderId="13" xfId="0" applyNumberFormat="1" applyFont="1" applyFill="1" applyBorder="1" applyAlignment="1">
      <alignment horizontal="center" vertical="center"/>
    </xf>
    <xf numFmtId="4" fontId="22" fillId="9" borderId="13" xfId="0" applyNumberFormat="1" applyFont="1" applyFill="1" applyBorder="1" applyAlignment="1">
      <alignment horizontal="center" vertical="center"/>
    </xf>
    <xf numFmtId="4" fontId="22" fillId="9" borderId="16" xfId="0" applyNumberFormat="1" applyFont="1" applyFill="1" applyBorder="1" applyAlignment="1">
      <alignment horizontal="center" vertical="center"/>
    </xf>
    <xf numFmtId="4" fontId="22" fillId="9" borderId="29" xfId="0" applyNumberFormat="1" applyFont="1" applyFill="1" applyBorder="1" applyAlignment="1">
      <alignment horizontal="center" vertical="center"/>
    </xf>
    <xf numFmtId="4" fontId="22" fillId="8" borderId="16" xfId="0" applyNumberFormat="1" applyFont="1" applyFill="1" applyBorder="1" applyAlignment="1">
      <alignment horizontal="center" vertical="center"/>
    </xf>
    <xf numFmtId="4" fontId="22" fillId="10" borderId="29" xfId="0" applyNumberFormat="1" applyFont="1" applyFill="1" applyBorder="1" applyAlignment="1">
      <alignment horizontal="center" vertical="center"/>
    </xf>
    <xf numFmtId="4" fontId="22" fillId="10" borderId="13" xfId="0" applyNumberFormat="1" applyFont="1" applyFill="1" applyBorder="1" applyAlignment="1">
      <alignment horizontal="center" vertical="center"/>
    </xf>
    <xf numFmtId="4" fontId="22" fillId="8" borderId="74" xfId="0" applyNumberFormat="1" applyFont="1" applyFill="1" applyBorder="1" applyAlignment="1">
      <alignment horizontal="center" vertical="center"/>
    </xf>
    <xf numFmtId="4" fontId="7" fillId="10" borderId="16" xfId="0" applyNumberFormat="1" applyFont="1" applyFill="1" applyBorder="1" applyAlignment="1">
      <alignment horizontal="left" vertical="center"/>
    </xf>
    <xf numFmtId="4" fontId="22" fillId="9" borderId="10" xfId="0" applyNumberFormat="1" applyFont="1" applyFill="1" applyBorder="1" applyAlignment="1">
      <alignment horizontal="center" vertical="center"/>
    </xf>
    <xf numFmtId="4" fontId="7" fillId="9" borderId="10" xfId="0" applyNumberFormat="1" applyFont="1" applyFill="1" applyBorder="1" applyAlignment="1">
      <alignment vertical="center" wrapText="1"/>
    </xf>
    <xf numFmtId="4" fontId="7" fillId="8" borderId="28" xfId="0" applyNumberFormat="1" applyFont="1" applyFill="1" applyBorder="1" applyAlignment="1">
      <alignment horizontal="left" vertical="center"/>
    </xf>
    <xf numFmtId="4" fontId="7" fillId="8" borderId="32" xfId="0" applyNumberFormat="1" applyFont="1" applyFill="1" applyBorder="1" applyAlignment="1">
      <alignment vertical="center"/>
    </xf>
    <xf numFmtId="4" fontId="7" fillId="9" borderId="14" xfId="0" applyNumberFormat="1" applyFont="1" applyFill="1" applyBorder="1" applyAlignment="1">
      <alignment vertical="center"/>
    </xf>
    <xf numFmtId="4" fontId="7" fillId="8" borderId="14" xfId="0" applyNumberFormat="1" applyFont="1" applyFill="1" applyBorder="1" applyAlignment="1">
      <alignment vertical="center"/>
    </xf>
    <xf numFmtId="4" fontId="7" fillId="8" borderId="17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23" fillId="11" borderId="26" xfId="0" applyFont="1" applyFill="1" applyBorder="1" applyAlignment="1">
      <alignment horizontal="right" vertical="center"/>
    </xf>
    <xf numFmtId="4" fontId="7" fillId="0" borderId="77" xfId="0" applyNumberFormat="1" applyFont="1" applyFill="1" applyBorder="1" applyAlignment="1">
      <alignment horizontal="left" vertical="center"/>
    </xf>
    <xf numFmtId="4" fontId="7" fillId="0" borderId="76" xfId="0" applyNumberFormat="1" applyFont="1" applyFill="1" applyBorder="1" applyAlignment="1">
      <alignment horizontal="left" vertical="center"/>
    </xf>
    <xf numFmtId="4" fontId="4" fillId="0" borderId="36" xfId="0" applyNumberFormat="1" applyFont="1" applyBorder="1" applyAlignment="1">
      <alignment vertical="center"/>
    </xf>
    <xf numFmtId="4" fontId="7" fillId="0" borderId="17" xfId="0" applyNumberFormat="1" applyFont="1" applyBorder="1" applyAlignment="1">
      <alignment vertical="center"/>
    </xf>
    <xf numFmtId="4" fontId="21" fillId="9" borderId="13" xfId="0" applyNumberFormat="1" applyFont="1" applyFill="1" applyBorder="1" applyAlignment="1">
      <alignment vertical="center" wrapText="1"/>
    </xf>
    <xf numFmtId="4" fontId="21" fillId="8" borderId="13" xfId="0" applyNumberFormat="1" applyFont="1" applyFill="1" applyBorder="1" applyAlignment="1">
      <alignment vertical="center" wrapText="1"/>
    </xf>
    <xf numFmtId="4" fontId="21" fillId="8" borderId="74" xfId="0" applyNumberFormat="1" applyFont="1" applyFill="1" applyBorder="1" applyAlignment="1">
      <alignment vertical="center" wrapText="1"/>
    </xf>
    <xf numFmtId="0" fontId="0" fillId="12" borderId="0" xfId="0" applyFill="1"/>
    <xf numFmtId="0" fontId="0" fillId="13" borderId="0" xfId="0" applyFill="1" applyAlignment="1"/>
    <xf numFmtId="0" fontId="0" fillId="14" borderId="0" xfId="0" applyFill="1" applyAlignment="1"/>
    <xf numFmtId="0" fontId="0" fillId="15" borderId="0" xfId="0" applyFill="1" applyAlignment="1"/>
    <xf numFmtId="0" fontId="0" fillId="16" borderId="0" xfId="0" applyFill="1" applyAlignment="1"/>
    <xf numFmtId="0" fontId="0" fillId="12" borderId="0" xfId="0" applyFill="1" applyAlignment="1"/>
    <xf numFmtId="0" fontId="0" fillId="14" borderId="0" xfId="0" applyFill="1"/>
    <xf numFmtId="0" fontId="0" fillId="16" borderId="0" xfId="0" applyFill="1"/>
    <xf numFmtId="0" fontId="0" fillId="15" borderId="0" xfId="0" applyFill="1"/>
    <xf numFmtId="0" fontId="0" fillId="13" borderId="0" xfId="0" applyFill="1"/>
    <xf numFmtId="0" fontId="0" fillId="17" borderId="0" xfId="0" applyFill="1" applyAlignment="1"/>
    <xf numFmtId="0" fontId="0" fillId="17" borderId="0" xfId="0" applyFill="1"/>
    <xf numFmtId="0" fontId="0" fillId="18" borderId="0" xfId="0" applyFill="1"/>
    <xf numFmtId="0" fontId="6" fillId="0" borderId="79" xfId="0" applyFont="1" applyBorder="1" applyAlignment="1">
      <alignment vertical="center"/>
    </xf>
    <xf numFmtId="0" fontId="6" fillId="0" borderId="80" xfId="0" applyFont="1" applyBorder="1" applyAlignment="1">
      <alignment vertical="center"/>
    </xf>
    <xf numFmtId="0" fontId="6" fillId="0" borderId="9" xfId="0" applyFont="1" applyBorder="1" applyAlignment="1">
      <alignment vertical="center" wrapText="1"/>
    </xf>
    <xf numFmtId="0" fontId="6" fillId="0" borderId="12" xfId="0" applyFont="1" applyBorder="1" applyAlignment="1">
      <alignment vertical="center" wrapText="1"/>
    </xf>
    <xf numFmtId="0" fontId="6" fillId="0" borderId="62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1" fillId="0" borderId="81" xfId="0" applyFont="1" applyBorder="1" applyAlignment="1">
      <alignment horizontal="right"/>
    </xf>
    <xf numFmtId="43" fontId="1" fillId="0" borderId="82" xfId="1" applyFont="1" applyBorder="1"/>
    <xf numFmtId="0" fontId="23" fillId="19" borderId="26" xfId="0" applyFont="1" applyFill="1" applyBorder="1" applyAlignment="1">
      <alignment horizontal="right" vertical="center"/>
    </xf>
    <xf numFmtId="0" fontId="6" fillId="19" borderId="79" xfId="0" applyFont="1" applyFill="1" applyBorder="1" applyAlignment="1">
      <alignment vertical="center"/>
    </xf>
    <xf numFmtId="4" fontId="7" fillId="8" borderId="84" xfId="0" applyNumberFormat="1" applyFont="1" applyFill="1" applyBorder="1" applyAlignment="1">
      <alignment vertical="center"/>
    </xf>
    <xf numFmtId="4" fontId="7" fillId="9" borderId="84" xfId="0" applyNumberFormat="1" applyFont="1" applyFill="1" applyBorder="1" applyAlignment="1">
      <alignment vertical="center"/>
    </xf>
    <xf numFmtId="4" fontId="7" fillId="9" borderId="85" xfId="0" applyNumberFormat="1" applyFont="1" applyFill="1" applyBorder="1" applyAlignment="1">
      <alignment vertical="center"/>
    </xf>
    <xf numFmtId="4" fontId="7" fillId="8" borderId="83" xfId="0" applyNumberFormat="1" applyFont="1" applyFill="1" applyBorder="1" applyAlignment="1">
      <alignment vertical="center"/>
    </xf>
    <xf numFmtId="4" fontId="7" fillId="7" borderId="76" xfId="0" applyNumberFormat="1" applyFont="1" applyFill="1" applyBorder="1" applyAlignment="1">
      <alignment vertical="center" wrapText="1"/>
    </xf>
    <xf numFmtId="4" fontId="7" fillId="7" borderId="28" xfId="0" applyNumberFormat="1" applyFont="1" applyFill="1" applyBorder="1" applyAlignment="1">
      <alignment vertical="center" wrapText="1"/>
    </xf>
    <xf numFmtId="4" fontId="7" fillId="8" borderId="28" xfId="0" applyNumberFormat="1" applyFont="1" applyFill="1" applyBorder="1" applyAlignment="1">
      <alignment vertical="center" wrapText="1"/>
    </xf>
    <xf numFmtId="4" fontId="7" fillId="9" borderId="28" xfId="0" applyNumberFormat="1" applyFont="1" applyFill="1" applyBorder="1" applyAlignment="1">
      <alignment vertical="center" wrapText="1"/>
    </xf>
    <xf numFmtId="4" fontId="7" fillId="9" borderId="33" xfId="0" applyNumberFormat="1" applyFont="1" applyFill="1" applyBorder="1" applyAlignment="1">
      <alignment vertical="center" wrapText="1"/>
    </xf>
    <xf numFmtId="4" fontId="6" fillId="7" borderId="76" xfId="0" applyNumberFormat="1" applyFont="1" applyFill="1" applyBorder="1" applyAlignment="1">
      <alignment vertical="center" wrapText="1"/>
    </xf>
    <xf numFmtId="4" fontId="6" fillId="7" borderId="28" xfId="0" applyNumberFormat="1" applyFont="1" applyFill="1" applyBorder="1" applyAlignment="1">
      <alignment vertical="center" wrapText="1"/>
    </xf>
    <xf numFmtId="4" fontId="7" fillId="9" borderId="25" xfId="0" applyNumberFormat="1" applyFont="1" applyFill="1" applyBorder="1" applyAlignment="1">
      <alignment vertical="center" wrapText="1"/>
    </xf>
    <xf numFmtId="4" fontId="7" fillId="8" borderId="33" xfId="0" applyNumberFormat="1" applyFont="1" applyFill="1" applyBorder="1" applyAlignment="1">
      <alignment vertical="center" wrapText="1"/>
    </xf>
    <xf numFmtId="4" fontId="7" fillId="9" borderId="76" xfId="0" applyNumberFormat="1" applyFont="1" applyFill="1" applyBorder="1" applyAlignment="1">
      <alignment vertical="center" wrapText="1"/>
    </xf>
    <xf numFmtId="4" fontId="6" fillId="8" borderId="28" xfId="0" applyNumberFormat="1" applyFont="1" applyFill="1" applyBorder="1" applyAlignment="1">
      <alignment vertical="center" wrapText="1"/>
    </xf>
    <xf numFmtId="4" fontId="6" fillId="9" borderId="28" xfId="0" applyNumberFormat="1" applyFont="1" applyFill="1" applyBorder="1" applyAlignment="1">
      <alignment vertical="center" wrapText="1"/>
    </xf>
    <xf numFmtId="4" fontId="6" fillId="9" borderId="33" xfId="0" applyNumberFormat="1" applyFont="1" applyFill="1" applyBorder="1" applyAlignment="1">
      <alignment vertical="center" wrapText="1"/>
    </xf>
    <xf numFmtId="4" fontId="7" fillId="10" borderId="76" xfId="0" applyNumberFormat="1" applyFont="1" applyFill="1" applyBorder="1" applyAlignment="1">
      <alignment vertical="center" wrapText="1"/>
    </xf>
    <xf numFmtId="4" fontId="7" fillId="10" borderId="28" xfId="0" applyNumberFormat="1" applyFont="1" applyFill="1" applyBorder="1" applyAlignment="1">
      <alignment vertical="center" wrapText="1"/>
    </xf>
    <xf numFmtId="4" fontId="21" fillId="7" borderId="28" xfId="0" applyNumberFormat="1" applyFont="1" applyFill="1" applyBorder="1" applyAlignment="1">
      <alignment vertical="center" wrapText="1"/>
    </xf>
    <xf numFmtId="4" fontId="21" fillId="9" borderId="28" xfId="0" applyNumberFormat="1" applyFont="1" applyFill="1" applyBorder="1" applyAlignment="1">
      <alignment vertical="center" wrapText="1"/>
    </xf>
    <xf numFmtId="4" fontId="21" fillId="8" borderId="28" xfId="0" applyNumberFormat="1" applyFont="1" applyFill="1" applyBorder="1" applyAlignment="1">
      <alignment vertical="center" wrapText="1"/>
    </xf>
    <xf numFmtId="4" fontId="21" fillId="8" borderId="87" xfId="0" applyNumberFormat="1" applyFont="1" applyFill="1" applyBorder="1" applyAlignment="1">
      <alignment vertical="center" wrapText="1"/>
    </xf>
    <xf numFmtId="0" fontId="3" fillId="2" borderId="86" xfId="0" applyFont="1" applyFill="1" applyBorder="1" applyAlignment="1">
      <alignment horizontal="center" vertical="center"/>
    </xf>
    <xf numFmtId="0" fontId="3" fillId="2" borderId="90" xfId="0" applyFont="1" applyFill="1" applyBorder="1" applyAlignment="1">
      <alignment horizontal="center" vertical="center" wrapText="1"/>
    </xf>
    <xf numFmtId="4" fontId="7" fillId="7" borderId="88" xfId="0" applyNumberFormat="1" applyFont="1" applyFill="1" applyBorder="1" applyAlignment="1">
      <alignment vertical="center"/>
    </xf>
    <xf numFmtId="4" fontId="22" fillId="7" borderId="91" xfId="0" applyNumberFormat="1" applyFont="1" applyFill="1" applyBorder="1" applyAlignment="1">
      <alignment horizontal="center" vertical="center"/>
    </xf>
    <xf numFmtId="4" fontId="7" fillId="7" borderId="89" xfId="0" applyNumberFormat="1" applyFont="1" applyFill="1" applyBorder="1" applyAlignment="1">
      <alignment vertical="center"/>
    </xf>
    <xf numFmtId="4" fontId="22" fillId="7" borderId="92" xfId="0" applyNumberFormat="1" applyFont="1" applyFill="1" applyBorder="1" applyAlignment="1">
      <alignment horizontal="center" vertical="center"/>
    </xf>
    <xf numFmtId="4" fontId="7" fillId="8" borderId="89" xfId="0" applyNumberFormat="1" applyFont="1" applyFill="1" applyBorder="1" applyAlignment="1">
      <alignment vertical="center"/>
    </xf>
    <xf numFmtId="4" fontId="22" fillId="8" borderId="92" xfId="0" applyNumberFormat="1" applyFont="1" applyFill="1" applyBorder="1" applyAlignment="1">
      <alignment horizontal="center" vertical="center"/>
    </xf>
    <xf numFmtId="4" fontId="7" fillId="9" borderId="89" xfId="0" applyNumberFormat="1" applyFont="1" applyFill="1" applyBorder="1" applyAlignment="1">
      <alignment vertical="center"/>
    </xf>
    <xf numFmtId="4" fontId="22" fillId="9" borderId="92" xfId="0" applyNumberFormat="1" applyFont="1" applyFill="1" applyBorder="1" applyAlignment="1">
      <alignment horizontal="center" vertical="center"/>
    </xf>
    <xf numFmtId="4" fontId="7" fillId="9" borderId="83" xfId="0" applyNumberFormat="1" applyFont="1" applyFill="1" applyBorder="1" applyAlignment="1">
      <alignment vertical="center"/>
    </xf>
    <xf numFmtId="4" fontId="22" fillId="9" borderId="93" xfId="0" applyNumberFormat="1" applyFont="1" applyFill="1" applyBorder="1" applyAlignment="1">
      <alignment horizontal="center" vertical="center"/>
    </xf>
    <xf numFmtId="4" fontId="8" fillId="7" borderId="85" xfId="0" applyNumberFormat="1" applyFont="1" applyFill="1" applyBorder="1" applyAlignment="1">
      <alignment vertical="center"/>
    </xf>
    <xf numFmtId="4" fontId="22" fillId="7" borderId="94" xfId="0" applyNumberFormat="1" applyFont="1" applyFill="1" applyBorder="1" applyAlignment="1">
      <alignment horizontal="center" vertical="center"/>
    </xf>
    <xf numFmtId="4" fontId="7" fillId="9" borderId="95" xfId="0" applyNumberFormat="1" applyFont="1" applyFill="1" applyBorder="1" applyAlignment="1">
      <alignment vertical="center"/>
    </xf>
    <xf numFmtId="4" fontId="22" fillId="9" borderId="96" xfId="0" applyNumberFormat="1" applyFont="1" applyFill="1" applyBorder="1" applyAlignment="1">
      <alignment horizontal="center" vertical="center"/>
    </xf>
    <xf numFmtId="4" fontId="22" fillId="8" borderId="93" xfId="0" applyNumberFormat="1" applyFont="1" applyFill="1" applyBorder="1" applyAlignment="1">
      <alignment horizontal="center" vertical="center"/>
    </xf>
    <xf numFmtId="4" fontId="22" fillId="9" borderId="94" xfId="0" applyNumberFormat="1" applyFont="1" applyFill="1" applyBorder="1" applyAlignment="1">
      <alignment horizontal="center" vertical="center"/>
    </xf>
    <xf numFmtId="4" fontId="7" fillId="7" borderId="85" xfId="0" applyNumberFormat="1" applyFont="1" applyFill="1" applyBorder="1" applyAlignment="1">
      <alignment vertical="center"/>
    </xf>
    <xf numFmtId="4" fontId="7" fillId="8" borderId="95" xfId="0" applyNumberFormat="1" applyFont="1" applyFill="1" applyBorder="1" applyAlignment="1">
      <alignment vertical="center"/>
    </xf>
    <xf numFmtId="4" fontId="7" fillId="10" borderId="85" xfId="0" applyNumberFormat="1" applyFont="1" applyFill="1" applyBorder="1" applyAlignment="1">
      <alignment vertical="center"/>
    </xf>
    <xf numFmtId="4" fontId="22" fillId="10" borderId="94" xfId="0" applyNumberFormat="1" applyFont="1" applyFill="1" applyBorder="1" applyAlignment="1">
      <alignment horizontal="center" vertical="center"/>
    </xf>
    <xf numFmtId="4" fontId="7" fillId="10" borderId="89" xfId="0" applyNumberFormat="1" applyFont="1" applyFill="1" applyBorder="1" applyAlignment="1">
      <alignment vertical="center"/>
    </xf>
    <xf numFmtId="4" fontId="22" fillId="10" borderId="92" xfId="0" applyNumberFormat="1" applyFont="1" applyFill="1" applyBorder="1" applyAlignment="1">
      <alignment horizontal="center" vertical="center"/>
    </xf>
    <xf numFmtId="4" fontId="7" fillId="8" borderId="97" xfId="0" applyNumberFormat="1" applyFont="1" applyFill="1" applyBorder="1" applyAlignment="1">
      <alignment vertical="center"/>
    </xf>
    <xf numFmtId="4" fontId="22" fillId="8" borderId="98" xfId="0" applyNumberFormat="1" applyFont="1" applyFill="1" applyBorder="1" applyAlignment="1">
      <alignment horizontal="center" vertical="center"/>
    </xf>
    <xf numFmtId="0" fontId="0" fillId="0" borderId="78" xfId="0" applyBorder="1"/>
    <xf numFmtId="0" fontId="6" fillId="19" borderId="12" xfId="0" applyFont="1" applyFill="1" applyBorder="1" applyAlignment="1">
      <alignment vertical="center" wrapText="1"/>
    </xf>
    <xf numFmtId="0" fontId="24" fillId="0" borderId="99" xfId="0" applyFont="1" applyBorder="1" applyAlignment="1">
      <alignment horizontal="center"/>
    </xf>
    <xf numFmtId="0" fontId="0" fillId="13" borderId="100" xfId="0" applyFill="1" applyBorder="1"/>
    <xf numFmtId="0" fontId="1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4" fontId="5" fillId="0" borderId="0" xfId="0" applyNumberFormat="1" applyFont="1" applyFill="1" applyBorder="1" applyAlignment="1">
      <alignment vertical="center"/>
    </xf>
    <xf numFmtId="4" fontId="4" fillId="0" borderId="0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/>
    <xf numFmtId="0" fontId="0" fillId="0" borderId="0" xfId="0" applyFont="1" applyFill="1" applyAlignment="1">
      <alignment horizont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24" fillId="0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Continuous" vertical="center"/>
    </xf>
    <xf numFmtId="0" fontId="3" fillId="2" borderId="3" xfId="0" applyFont="1" applyFill="1" applyBorder="1" applyAlignment="1">
      <alignment horizontal="centerContinuous" vertical="center"/>
    </xf>
    <xf numFmtId="0" fontId="3" fillId="2" borderId="1" xfId="0" applyFont="1" applyFill="1" applyBorder="1" applyAlignment="1">
      <alignment horizontal="centerContinuous" vertical="center"/>
    </xf>
    <xf numFmtId="0" fontId="6" fillId="19" borderId="101" xfId="0" applyFont="1" applyFill="1" applyBorder="1" applyAlignment="1">
      <alignment vertical="center" wrapText="1"/>
    </xf>
    <xf numFmtId="4" fontId="7" fillId="0" borderId="74" xfId="0" applyNumberFormat="1" applyFont="1" applyBorder="1" applyAlignment="1">
      <alignment vertical="center"/>
    </xf>
    <xf numFmtId="4" fontId="8" fillId="0" borderId="75" xfId="0" applyNumberFormat="1" applyFont="1" applyBorder="1" applyAlignment="1">
      <alignment vertical="center"/>
    </xf>
    <xf numFmtId="4" fontId="7" fillId="0" borderId="13" xfId="0" applyNumberFormat="1" applyFont="1" applyFill="1" applyBorder="1" applyAlignment="1">
      <alignment vertical="center"/>
    </xf>
  </cellXfs>
  <cellStyles count="3">
    <cellStyle name="Milliers" xfId="1" builtinId="3"/>
    <cellStyle name="Normal" xfId="0" builtinId="0"/>
    <cellStyle name="Normal 2" xfId="2"/>
  </cellStyles>
  <dxfs count="0"/>
  <tableStyles count="0" defaultTableStyle="TableStyleMedium2" defaultPivotStyle="PivotStyleLight16"/>
  <colors>
    <mruColors>
      <color rgb="FFFFFF99"/>
      <color rgb="FF33CCFF"/>
      <color rgb="FF00CC00"/>
      <color rgb="FFFF7C80"/>
      <color rgb="FFCC66FF"/>
      <color rgb="FFFF66FF"/>
      <color rgb="FFFF99FF"/>
      <color rgb="FF00FFFF"/>
      <color rgb="FFFFD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49"/>
  <sheetViews>
    <sheetView showGridLines="0" tabSelected="1" topLeftCell="AQ1" zoomScale="55" zoomScaleNormal="55" workbookViewId="0">
      <selection activeCell="BP57" sqref="BP57"/>
    </sheetView>
  </sheetViews>
  <sheetFormatPr baseColWidth="10" defaultRowHeight="14.5" outlineLevelCol="1" x14ac:dyDescent="0.35"/>
  <cols>
    <col min="1" max="1" width="2.81640625" bestFit="1" customWidth="1"/>
    <col min="2" max="2" width="19.453125" style="157" bestFit="1" customWidth="1"/>
    <col min="4" max="4" width="15.54296875" customWidth="1"/>
    <col min="6" max="6" width="11.453125" bestFit="1" customWidth="1"/>
    <col min="7" max="7" width="7.26953125" style="251" customWidth="1"/>
    <col min="8" max="8" width="11.1796875" style="227" bestFit="1" customWidth="1"/>
    <col min="9" max="9" width="5.453125" style="214" customWidth="1"/>
    <col min="10" max="10" width="5.453125" customWidth="1"/>
    <col min="11" max="11" width="19.453125" style="157" bestFit="1" customWidth="1"/>
    <col min="16" max="16" width="2.81640625" bestFit="1" customWidth="1"/>
    <col min="17" max="17" width="19.453125" style="157" bestFit="1" customWidth="1"/>
    <col min="22" max="22" width="7.26953125" style="251" customWidth="1" outlineLevel="1"/>
    <col min="23" max="23" width="11.1796875" style="227" customWidth="1" outlineLevel="1"/>
    <col min="24" max="24" width="5.453125" style="214" customWidth="1" outlineLevel="1"/>
    <col min="25" max="25" width="5.453125" customWidth="1" outlineLevel="1"/>
    <col min="26" max="26" width="2.81640625" bestFit="1" customWidth="1"/>
    <col min="27" max="27" width="19.453125" style="157" bestFit="1" customWidth="1"/>
    <col min="32" max="32" width="2.81640625" bestFit="1" customWidth="1"/>
    <col min="33" max="33" width="19.453125" style="157" bestFit="1" customWidth="1"/>
    <col min="38" max="38" width="2.81640625" bestFit="1" customWidth="1"/>
    <col min="39" max="39" width="19.453125" style="157" bestFit="1" customWidth="1"/>
    <col min="44" max="44" width="2.81640625" bestFit="1" customWidth="1"/>
    <col min="45" max="45" width="19.453125" style="157" bestFit="1" customWidth="1"/>
    <col min="50" max="50" width="2.81640625" bestFit="1" customWidth="1"/>
    <col min="51" max="51" width="19.453125" style="157" bestFit="1" customWidth="1"/>
    <col min="56" max="56" width="2.81640625" bestFit="1" customWidth="1"/>
    <col min="57" max="57" width="19.453125" style="157" bestFit="1" customWidth="1"/>
    <col min="62" max="62" width="3.54296875" customWidth="1"/>
    <col min="63" max="63" width="19.453125" style="157" bestFit="1" customWidth="1"/>
    <col min="68" max="68" width="15.54296875" bestFit="1" customWidth="1"/>
  </cols>
  <sheetData>
    <row r="1" spans="1:68" ht="15" thickBot="1" x14ac:dyDescent="0.4">
      <c r="E1" s="307" t="s">
        <v>261</v>
      </c>
      <c r="F1" s="308">
        <v>10000</v>
      </c>
    </row>
    <row r="2" spans="1:68" s="1" customFormat="1" ht="20.149999999999999" customHeight="1" thickTop="1" thickBot="1" x14ac:dyDescent="0.4">
      <c r="A2" s="1" t="s">
        <v>0</v>
      </c>
      <c r="B2" s="2"/>
      <c r="C2" s="96" t="s">
        <v>1</v>
      </c>
      <c r="D2" s="96"/>
      <c r="E2" s="97"/>
      <c r="G2" s="251"/>
      <c r="H2" s="227"/>
      <c r="J2" s="214" t="s">
        <v>2</v>
      </c>
      <c r="K2" s="2"/>
      <c r="L2" s="96" t="s">
        <v>1</v>
      </c>
      <c r="M2" s="96"/>
      <c r="N2" s="97"/>
      <c r="O2"/>
      <c r="P2" s="1" t="s">
        <v>3</v>
      </c>
      <c r="Q2" s="2"/>
      <c r="R2" s="96" t="s">
        <v>1</v>
      </c>
      <c r="S2" s="96"/>
      <c r="T2" s="97"/>
      <c r="V2" s="251"/>
      <c r="W2" s="227"/>
      <c r="Y2" s="214" t="s">
        <v>2</v>
      </c>
      <c r="Z2" s="1" t="s">
        <v>4</v>
      </c>
      <c r="AA2" s="2"/>
      <c r="AB2" s="96" t="s">
        <v>1</v>
      </c>
      <c r="AC2" s="96"/>
      <c r="AD2" s="97"/>
      <c r="AE2"/>
      <c r="AF2" s="1" t="s">
        <v>5</v>
      </c>
      <c r="AG2" s="2"/>
      <c r="AH2" s="96" t="s">
        <v>1</v>
      </c>
      <c r="AI2" s="96"/>
      <c r="AJ2" s="97"/>
      <c r="AL2" s="1" t="s">
        <v>6</v>
      </c>
      <c r="AM2" s="2"/>
      <c r="AN2" s="96" t="s">
        <v>1</v>
      </c>
      <c r="AO2" s="96"/>
      <c r="AP2" s="97"/>
      <c r="AQ2"/>
      <c r="AR2" s="1" t="s">
        <v>7</v>
      </c>
      <c r="AS2" s="2"/>
      <c r="AT2" s="96" t="s">
        <v>1</v>
      </c>
      <c r="AU2" s="96"/>
      <c r="AV2" s="97"/>
      <c r="AX2" s="1" t="s">
        <v>8</v>
      </c>
      <c r="AY2" s="2"/>
      <c r="AZ2" s="96" t="s">
        <v>1</v>
      </c>
      <c r="BA2" s="96"/>
      <c r="BB2" s="97"/>
      <c r="BC2"/>
      <c r="BD2" s="1" t="s">
        <v>9</v>
      </c>
      <c r="BE2" s="2"/>
      <c r="BF2" s="96" t="s">
        <v>1</v>
      </c>
      <c r="BG2" s="96"/>
      <c r="BH2" s="97"/>
      <c r="BI2"/>
      <c r="BJ2" s="1" t="s">
        <v>10</v>
      </c>
      <c r="BK2" s="2"/>
      <c r="BL2" s="96" t="s">
        <v>1</v>
      </c>
      <c r="BM2" s="96"/>
      <c r="BN2" s="97"/>
      <c r="BO2"/>
    </row>
    <row r="3" spans="1:68" s="1" customFormat="1" ht="20.149999999999999" customHeight="1" thickTop="1" thickBot="1" x14ac:dyDescent="0.4">
      <c r="B3" s="3" t="s">
        <v>11</v>
      </c>
      <c r="C3" s="4" t="s">
        <v>12</v>
      </c>
      <c r="D3" s="4" t="s">
        <v>13</v>
      </c>
      <c r="E3" s="5" t="s">
        <v>14</v>
      </c>
      <c r="G3" s="251"/>
      <c r="H3" s="227"/>
      <c r="I3" s="214"/>
      <c r="K3" s="3" t="s">
        <v>11</v>
      </c>
      <c r="L3" s="4" t="s">
        <v>12</v>
      </c>
      <c r="M3" s="4" t="s">
        <v>13</v>
      </c>
      <c r="N3" s="5" t="s">
        <v>14</v>
      </c>
      <c r="O3"/>
      <c r="Q3" s="3" t="s">
        <v>11</v>
      </c>
      <c r="R3" s="4" t="s">
        <v>12</v>
      </c>
      <c r="S3" s="4" t="s">
        <v>13</v>
      </c>
      <c r="T3" s="5" t="s">
        <v>14</v>
      </c>
      <c r="V3" s="251"/>
      <c r="W3" s="227"/>
      <c r="X3" s="214"/>
      <c r="AA3" s="3" t="s">
        <v>11</v>
      </c>
      <c r="AB3" s="4" t="s">
        <v>12</v>
      </c>
      <c r="AC3" s="4" t="s">
        <v>13</v>
      </c>
      <c r="AD3" s="5" t="s">
        <v>14</v>
      </c>
      <c r="AE3"/>
      <c r="AG3" s="3" t="s">
        <v>11</v>
      </c>
      <c r="AH3" s="4" t="s">
        <v>12</v>
      </c>
      <c r="AI3" s="4" t="s">
        <v>13</v>
      </c>
      <c r="AJ3" s="5" t="s">
        <v>14</v>
      </c>
      <c r="AM3" s="3" t="s">
        <v>11</v>
      </c>
      <c r="AN3" s="4" t="s">
        <v>12</v>
      </c>
      <c r="AO3" s="4" t="s">
        <v>13</v>
      </c>
      <c r="AP3" s="5" t="s">
        <v>14</v>
      </c>
      <c r="AQ3"/>
      <c r="AS3" s="3" t="s">
        <v>11</v>
      </c>
      <c r="AT3" s="4" t="s">
        <v>12</v>
      </c>
      <c r="AU3" s="4" t="s">
        <v>13</v>
      </c>
      <c r="AV3" s="5" t="s">
        <v>14</v>
      </c>
      <c r="AY3" s="3" t="s">
        <v>11</v>
      </c>
      <c r="AZ3" s="4" t="s">
        <v>12</v>
      </c>
      <c r="BA3" s="4" t="s">
        <v>13</v>
      </c>
      <c r="BB3" s="5" t="s">
        <v>14</v>
      </c>
      <c r="BC3"/>
      <c r="BE3" s="3" t="s">
        <v>11</v>
      </c>
      <c r="BF3" s="4" t="s">
        <v>12</v>
      </c>
      <c r="BG3" s="4" t="s">
        <v>13</v>
      </c>
      <c r="BH3" s="5" t="s">
        <v>14</v>
      </c>
      <c r="BI3"/>
      <c r="BK3" s="3" t="s">
        <v>11</v>
      </c>
      <c r="BL3" s="4" t="s">
        <v>12</v>
      </c>
      <c r="BM3" s="4" t="s">
        <v>13</v>
      </c>
      <c r="BN3" s="5" t="s">
        <v>14</v>
      </c>
      <c r="BO3"/>
    </row>
    <row r="4" spans="1:68" s="1" customFormat="1" ht="20.149999999999999" customHeight="1" thickTop="1" x14ac:dyDescent="0.35">
      <c r="B4" s="6" t="s">
        <v>15</v>
      </c>
      <c r="C4" s="7"/>
      <c r="D4" s="7"/>
      <c r="E4" s="8">
        <v>10000</v>
      </c>
      <c r="G4" s="251"/>
      <c r="H4" s="227"/>
      <c r="I4" s="214"/>
      <c r="K4" s="6" t="s">
        <v>15</v>
      </c>
      <c r="L4" s="7"/>
      <c r="M4" s="7"/>
      <c r="N4" s="8">
        <f>+E20</f>
        <v>5940</v>
      </c>
      <c r="O4"/>
      <c r="Q4" s="6" t="s">
        <v>15</v>
      </c>
      <c r="R4" s="7"/>
      <c r="S4" s="7"/>
      <c r="T4" s="8">
        <f>+N20</f>
        <v>10000</v>
      </c>
      <c r="V4" s="251"/>
      <c r="W4" s="227"/>
      <c r="X4" s="214"/>
      <c r="AA4" s="6" t="s">
        <v>15</v>
      </c>
      <c r="AB4" s="7"/>
      <c r="AC4" s="7"/>
      <c r="AD4" s="8">
        <f>+T20</f>
        <v>0</v>
      </c>
      <c r="AE4"/>
      <c r="AG4" s="6" t="s">
        <v>15</v>
      </c>
      <c r="AH4" s="7"/>
      <c r="AI4" s="7"/>
      <c r="AJ4" s="8">
        <f>+AD20</f>
        <v>7985</v>
      </c>
      <c r="AM4" s="6" t="s">
        <v>15</v>
      </c>
      <c r="AN4" s="7"/>
      <c r="AO4" s="7"/>
      <c r="AP4" s="8">
        <f>+AJ20</f>
        <v>0</v>
      </c>
      <c r="AQ4"/>
      <c r="AS4" s="6" t="s">
        <v>15</v>
      </c>
      <c r="AT4" s="7"/>
      <c r="AU4" s="7"/>
      <c r="AV4" s="8">
        <f>+AP20</f>
        <v>0</v>
      </c>
      <c r="AY4" s="6" t="s">
        <v>15</v>
      </c>
      <c r="AZ4" s="7"/>
      <c r="BA4" s="7"/>
      <c r="BB4" s="8">
        <f>+AV20</f>
        <v>32160</v>
      </c>
      <c r="BC4"/>
      <c r="BE4" s="6" t="s">
        <v>15</v>
      </c>
      <c r="BF4" s="7"/>
      <c r="BG4" s="7"/>
      <c r="BH4" s="8">
        <f>+BB20</f>
        <v>10000</v>
      </c>
      <c r="BI4"/>
      <c r="BK4" s="6" t="s">
        <v>15</v>
      </c>
      <c r="BL4" s="7"/>
      <c r="BM4" s="7"/>
      <c r="BN4" s="8">
        <f>+BH20</f>
        <v>0</v>
      </c>
      <c r="BO4"/>
    </row>
    <row r="5" spans="1:68" s="1" customFormat="1" ht="20.149999999999999" customHeight="1" x14ac:dyDescent="0.35">
      <c r="B5" s="303" t="s">
        <v>16</v>
      </c>
      <c r="C5" s="9">
        <v>0</v>
      </c>
      <c r="D5" s="9"/>
      <c r="E5" s="10"/>
      <c r="G5" s="251"/>
      <c r="H5" s="227"/>
      <c r="I5" s="214"/>
      <c r="K5" s="303" t="str">
        <f>$B$5</f>
        <v>Créances en suspens</v>
      </c>
      <c r="L5" s="9">
        <v>0</v>
      </c>
      <c r="M5" s="9"/>
      <c r="N5" s="10"/>
      <c r="O5"/>
      <c r="Q5" s="303" t="str">
        <f>$B$5</f>
        <v>Créances en suspens</v>
      </c>
      <c r="R5" s="9">
        <v>0</v>
      </c>
      <c r="S5" s="9"/>
      <c r="T5" s="10"/>
      <c r="V5" s="251"/>
      <c r="W5" s="227"/>
      <c r="X5" s="214"/>
      <c r="AA5" s="303" t="str">
        <f>$B$5</f>
        <v>Créances en suspens</v>
      </c>
      <c r="AB5" s="9">
        <f>+S19</f>
        <v>7105</v>
      </c>
      <c r="AC5" s="9"/>
      <c r="AD5" s="10"/>
      <c r="AE5"/>
      <c r="AG5" s="303" t="str">
        <f>$B$5</f>
        <v>Créances en suspens</v>
      </c>
      <c r="AH5" s="9">
        <v>0</v>
      </c>
      <c r="AI5" s="9"/>
      <c r="AJ5" s="10"/>
      <c r="AM5" s="303" t="str">
        <f>$B$5</f>
        <v>Créances en suspens</v>
      </c>
      <c r="AN5" s="9">
        <f>+AI19</f>
        <v>7225</v>
      </c>
      <c r="AO5" s="9"/>
      <c r="AP5" s="10"/>
      <c r="AQ5"/>
      <c r="AS5" s="303" t="str">
        <f>$B$5</f>
        <v>Créances en suspens</v>
      </c>
      <c r="AT5" s="9">
        <f>+AO19</f>
        <v>17340</v>
      </c>
      <c r="AU5" s="9"/>
      <c r="AV5" s="10"/>
      <c r="AW5" s="67"/>
      <c r="AY5" s="303" t="str">
        <f>$B$5</f>
        <v>Créances en suspens</v>
      </c>
      <c r="AZ5" s="9">
        <v>0</v>
      </c>
      <c r="BA5" s="9"/>
      <c r="BB5" s="10"/>
      <c r="BC5"/>
      <c r="BE5" s="303" t="str">
        <f>$B$5</f>
        <v>Créances en suspens</v>
      </c>
      <c r="BF5" s="9">
        <v>0</v>
      </c>
      <c r="BG5" s="9"/>
      <c r="BH5" s="10"/>
      <c r="BI5"/>
      <c r="BK5" s="303" t="str">
        <f>$B$5</f>
        <v>Créances en suspens</v>
      </c>
      <c r="BL5" s="9">
        <v>89000</v>
      </c>
      <c r="BM5" s="9"/>
      <c r="BN5" s="10"/>
      <c r="BO5"/>
    </row>
    <row r="6" spans="1:68" s="1" customFormat="1" ht="20.149999999999999" customHeight="1" x14ac:dyDescent="0.35">
      <c r="B6" s="304" t="s">
        <v>17</v>
      </c>
      <c r="C6" s="11">
        <v>2000</v>
      </c>
      <c r="D6" s="11"/>
      <c r="E6" s="12"/>
      <c r="G6" s="251"/>
      <c r="H6" s="227"/>
      <c r="I6" s="214"/>
      <c r="K6" s="304" t="str">
        <f>$B$6</f>
        <v>Commissions</v>
      </c>
      <c r="L6" s="11">
        <v>3000</v>
      </c>
      <c r="M6" s="11"/>
      <c r="N6" s="12"/>
      <c r="O6"/>
      <c r="Q6" s="304" t="str">
        <f>$B$6</f>
        <v>Commissions</v>
      </c>
      <c r="R6" s="11">
        <v>2000</v>
      </c>
      <c r="S6" s="11"/>
      <c r="T6" s="12"/>
      <c r="V6" s="251"/>
      <c r="W6" s="227"/>
      <c r="X6" s="214"/>
      <c r="AA6" s="304" t="str">
        <f>$B$6</f>
        <v>Commissions</v>
      </c>
      <c r="AB6" s="11">
        <v>1000</v>
      </c>
      <c r="AC6" s="11"/>
      <c r="AD6" s="12"/>
      <c r="AE6"/>
      <c r="AG6" s="304" t="str">
        <f>$B$6</f>
        <v>Commissions</v>
      </c>
      <c r="AH6" s="11">
        <v>2000</v>
      </c>
      <c r="AI6" s="11"/>
      <c r="AJ6" s="12"/>
      <c r="AM6" s="304" t="str">
        <f>$B$6</f>
        <v>Commissions</v>
      </c>
      <c r="AN6" s="11">
        <v>0</v>
      </c>
      <c r="AO6" s="11"/>
      <c r="AP6" s="12"/>
      <c r="AQ6"/>
      <c r="AS6" s="304" t="str">
        <f>$B$6</f>
        <v>Commissions</v>
      </c>
      <c r="AT6" s="11">
        <v>500</v>
      </c>
      <c r="AU6" s="11"/>
      <c r="AV6" s="12"/>
      <c r="AY6" s="304" t="str">
        <f>$B$6</f>
        <v>Commissions</v>
      </c>
      <c r="AZ6" s="11">
        <v>2000</v>
      </c>
      <c r="BA6" s="11"/>
      <c r="BB6" s="12"/>
      <c r="BC6"/>
      <c r="BE6" s="304" t="str">
        <f>$B$6</f>
        <v>Commissions</v>
      </c>
      <c r="BF6" s="11">
        <v>1000</v>
      </c>
      <c r="BG6" s="11"/>
      <c r="BH6" s="12"/>
      <c r="BI6"/>
      <c r="BK6" s="304" t="str">
        <f>$B$6</f>
        <v>Commissions</v>
      </c>
      <c r="BL6" s="11">
        <v>2500</v>
      </c>
      <c r="BM6" s="11"/>
      <c r="BN6" s="12"/>
      <c r="BO6"/>
    </row>
    <row r="7" spans="1:68" s="1" customFormat="1" ht="20.149999999999999" customHeight="1" x14ac:dyDescent="0.35">
      <c r="B7" s="304" t="s">
        <v>243</v>
      </c>
      <c r="C7" s="11"/>
      <c r="D7" s="11">
        <v>200000</v>
      </c>
      <c r="E7" s="12"/>
      <c r="G7" s="251"/>
      <c r="H7" s="227"/>
      <c r="I7" s="214"/>
      <c r="K7" s="304" t="str">
        <f>$B$7</f>
        <v>Transactions -100</v>
      </c>
      <c r="L7" s="11"/>
      <c r="M7" s="11">
        <v>300000</v>
      </c>
      <c r="N7" s="12"/>
      <c r="O7"/>
      <c r="Q7" s="304" t="str">
        <f>$B$7</f>
        <v>Transactions -100</v>
      </c>
      <c r="R7" s="11"/>
      <c r="S7" s="11">
        <v>200000</v>
      </c>
      <c r="T7" s="12"/>
      <c r="V7" s="251"/>
      <c r="W7" s="227"/>
      <c r="X7" s="214"/>
      <c r="AA7" s="304" t="str">
        <f>$B$7</f>
        <v>Transactions -100</v>
      </c>
      <c r="AB7" s="11"/>
      <c r="AC7" s="11">
        <v>100000</v>
      </c>
      <c r="AD7" s="12"/>
      <c r="AE7"/>
      <c r="AG7" s="304" t="str">
        <f>$B$7</f>
        <v>Transactions -100</v>
      </c>
      <c r="AH7" s="11"/>
      <c r="AI7" s="11">
        <v>200000</v>
      </c>
      <c r="AJ7" s="12"/>
      <c r="AM7" s="304" t="str">
        <f>$B$7</f>
        <v>Transactions -100</v>
      </c>
      <c r="AN7" s="11"/>
      <c r="AO7" s="11">
        <v>0</v>
      </c>
      <c r="AP7" s="12"/>
      <c r="AQ7"/>
      <c r="AS7" s="304" t="str">
        <f>$B$7</f>
        <v>Transactions -100</v>
      </c>
      <c r="AT7" s="11"/>
      <c r="AU7" s="11">
        <v>50000</v>
      </c>
      <c r="AV7" s="12"/>
      <c r="AY7" s="304" t="str">
        <f>$B$7</f>
        <v>Transactions -100</v>
      </c>
      <c r="AZ7" s="11"/>
      <c r="BA7" s="11">
        <v>200000</v>
      </c>
      <c r="BB7" s="12"/>
      <c r="BC7"/>
      <c r="BE7" s="304" t="str">
        <f>$B$7</f>
        <v>Transactions -100</v>
      </c>
      <c r="BF7" s="11"/>
      <c r="BG7" s="11">
        <v>100000</v>
      </c>
      <c r="BH7" s="12"/>
      <c r="BI7"/>
      <c r="BK7" s="304" t="str">
        <f>$B$7</f>
        <v>Transactions -100</v>
      </c>
      <c r="BL7" s="11"/>
      <c r="BM7" s="11">
        <v>250000</v>
      </c>
      <c r="BN7" s="12"/>
      <c r="BO7" s="68"/>
    </row>
    <row r="8" spans="1:68" s="1" customFormat="1" ht="20.149999999999999" customHeight="1" x14ac:dyDescent="0.35">
      <c r="B8" s="304" t="s">
        <v>242</v>
      </c>
      <c r="C8" s="11">
        <v>0</v>
      </c>
      <c r="D8" s="11"/>
      <c r="E8" s="12"/>
      <c r="G8" s="251"/>
      <c r="H8" s="227"/>
      <c r="I8" s="214"/>
      <c r="K8" s="304" t="str">
        <f>$B$8</f>
        <v>Transactions - 102</v>
      </c>
      <c r="L8" s="11">
        <v>0</v>
      </c>
      <c r="M8" s="11"/>
      <c r="N8" s="12"/>
      <c r="O8"/>
      <c r="Q8" s="304" t="str">
        <f>$B$8</f>
        <v>Transactions - 102</v>
      </c>
      <c r="R8" s="11">
        <v>0</v>
      </c>
      <c r="S8" s="11"/>
      <c r="T8" s="12"/>
      <c r="V8" s="251"/>
      <c r="W8" s="227"/>
      <c r="X8" s="214"/>
      <c r="AA8" s="304" t="str">
        <f>$B$8</f>
        <v>Transactions - 102</v>
      </c>
      <c r="AB8" s="11">
        <v>0</v>
      </c>
      <c r="AC8" s="11"/>
      <c r="AD8" s="12"/>
      <c r="AE8"/>
      <c r="AG8" s="304" t="str">
        <f>$B$8</f>
        <v>Transactions - 102</v>
      </c>
      <c r="AH8" s="11">
        <v>0</v>
      </c>
      <c r="AI8" s="11"/>
      <c r="AJ8" s="12"/>
      <c r="AM8" s="304" t="str">
        <f>$B$8</f>
        <v>Transactions - 102</v>
      </c>
      <c r="AN8" s="11">
        <v>0</v>
      </c>
      <c r="AO8" s="11"/>
      <c r="AP8" s="12"/>
      <c r="AQ8"/>
      <c r="AS8" s="304" t="str">
        <f>$B$8</f>
        <v>Transactions - 102</v>
      </c>
      <c r="AT8" s="11">
        <v>0</v>
      </c>
      <c r="AU8" s="11"/>
      <c r="AV8" s="12"/>
      <c r="AY8" s="304" t="str">
        <f>$B$8</f>
        <v>Transactions - 102</v>
      </c>
      <c r="AZ8" s="11">
        <v>0</v>
      </c>
      <c r="BA8" s="11"/>
      <c r="BB8" s="12"/>
      <c r="BC8"/>
      <c r="BE8" s="304" t="str">
        <f>$B$8</f>
        <v>Transactions - 102</v>
      </c>
      <c r="BF8" s="11">
        <v>0</v>
      </c>
      <c r="BG8" s="11"/>
      <c r="BH8" s="12"/>
      <c r="BI8"/>
      <c r="BK8" s="304" t="str">
        <f>$B$8</f>
        <v>Transactions - 102</v>
      </c>
      <c r="BL8" s="11">
        <v>0</v>
      </c>
      <c r="BM8" s="11"/>
      <c r="BN8" s="12"/>
      <c r="BO8" s="68"/>
    </row>
    <row r="9" spans="1:68" s="1" customFormat="1" ht="20.149999999999999" customHeight="1" x14ac:dyDescent="0.35">
      <c r="B9" s="304" t="s">
        <v>259</v>
      </c>
      <c r="C9" s="11">
        <v>0</v>
      </c>
      <c r="D9" s="11"/>
      <c r="E9" s="12"/>
      <c r="G9" s="251"/>
      <c r="H9" s="227"/>
      <c r="I9" s="214"/>
      <c r="K9" s="304" t="str">
        <f>$B$9</f>
        <v>Transactions -400</v>
      </c>
      <c r="L9" s="11">
        <v>0</v>
      </c>
      <c r="M9" s="11"/>
      <c r="N9" s="12"/>
      <c r="O9"/>
      <c r="Q9" s="304" t="str">
        <f>$B$9</f>
        <v>Transactions -400</v>
      </c>
      <c r="R9" s="11">
        <v>0</v>
      </c>
      <c r="S9" s="11"/>
      <c r="T9" s="12"/>
      <c r="V9" s="251"/>
      <c r="W9" s="227"/>
      <c r="X9" s="214"/>
      <c r="AA9" s="304" t="str">
        <f>$B$9</f>
        <v>Transactions -400</v>
      </c>
      <c r="AB9" s="11">
        <v>0</v>
      </c>
      <c r="AC9" s="11"/>
      <c r="AD9" s="12"/>
      <c r="AE9"/>
      <c r="AG9" s="304" t="str">
        <f>$B$9</f>
        <v>Transactions -400</v>
      </c>
      <c r="AH9" s="11">
        <v>0</v>
      </c>
      <c r="AI9" s="11"/>
      <c r="AJ9" s="12"/>
      <c r="AM9" s="304" t="str">
        <f>$B$9</f>
        <v>Transactions -400</v>
      </c>
      <c r="AN9" s="11">
        <v>0</v>
      </c>
      <c r="AO9" s="11"/>
      <c r="AP9" s="12"/>
      <c r="AQ9"/>
      <c r="AS9" s="304" t="str">
        <f>$B$9</f>
        <v>Transactions -400</v>
      </c>
      <c r="AT9" s="11">
        <v>0</v>
      </c>
      <c r="AU9" s="11"/>
      <c r="AV9" s="12"/>
      <c r="AY9" s="304" t="str">
        <f>$B$9</f>
        <v>Transactions -400</v>
      </c>
      <c r="AZ9" s="11">
        <v>0</v>
      </c>
      <c r="BA9" s="11"/>
      <c r="BB9" s="12"/>
      <c r="BC9"/>
      <c r="BE9" s="304" t="str">
        <f>$B$9</f>
        <v>Transactions -400</v>
      </c>
      <c r="BF9" s="11">
        <v>0</v>
      </c>
      <c r="BG9" s="11"/>
      <c r="BH9" s="12"/>
      <c r="BI9"/>
      <c r="BK9" s="304" t="str">
        <f>$B$9</f>
        <v>Transactions -400</v>
      </c>
      <c r="BL9" s="11">
        <v>0</v>
      </c>
      <c r="BM9" s="11"/>
      <c r="BN9" s="12"/>
      <c r="BO9" s="68"/>
    </row>
    <row r="10" spans="1:68" s="1" customFormat="1" ht="20.149999999999999" customHeight="1" x14ac:dyDescent="0.35">
      <c r="B10" s="304" t="s">
        <v>247</v>
      </c>
      <c r="C10" s="11"/>
      <c r="D10" s="11">
        <v>0</v>
      </c>
      <c r="E10" s="12"/>
      <c r="G10" s="251"/>
      <c r="H10" s="227"/>
      <c r="I10" s="214"/>
      <c r="K10" s="304" t="str">
        <f>$B$10</f>
        <v>Transactions - 402</v>
      </c>
      <c r="L10" s="11"/>
      <c r="M10" s="11">
        <v>0</v>
      </c>
      <c r="N10" s="12"/>
      <c r="O10"/>
      <c r="Q10" s="304" t="str">
        <f>$B$10</f>
        <v>Transactions - 402</v>
      </c>
      <c r="R10" s="11"/>
      <c r="S10" s="11">
        <v>0</v>
      </c>
      <c r="T10" s="12"/>
      <c r="V10" s="251"/>
      <c r="W10" s="227"/>
      <c r="X10" s="214"/>
      <c r="AA10" s="304" t="str">
        <f>$B$10</f>
        <v>Transactions - 402</v>
      </c>
      <c r="AB10" s="11"/>
      <c r="AC10" s="11">
        <v>0</v>
      </c>
      <c r="AD10" s="12"/>
      <c r="AE10"/>
      <c r="AG10" s="304" t="str">
        <f>$B$10</f>
        <v>Transactions - 402</v>
      </c>
      <c r="AH10" s="11"/>
      <c r="AI10" s="11">
        <v>0</v>
      </c>
      <c r="AJ10" s="12"/>
      <c r="AM10" s="304" t="str">
        <f>$B$10</f>
        <v>Transactions - 402</v>
      </c>
      <c r="AN10" s="11"/>
      <c r="AO10" s="11">
        <v>0</v>
      </c>
      <c r="AP10" s="12"/>
      <c r="AQ10"/>
      <c r="AS10" s="304" t="str">
        <f>$B$10</f>
        <v>Transactions - 402</v>
      </c>
      <c r="AT10" s="11"/>
      <c r="AU10" s="11">
        <v>0</v>
      </c>
      <c r="AV10" s="12"/>
      <c r="AY10" s="304" t="str">
        <f>$B$10</f>
        <v>Transactions - 402</v>
      </c>
      <c r="AZ10" s="11"/>
      <c r="BA10" s="11">
        <v>0</v>
      </c>
      <c r="BB10" s="12"/>
      <c r="BC10"/>
      <c r="BE10" s="304" t="str">
        <f>$B$10</f>
        <v>Transactions - 402</v>
      </c>
      <c r="BF10" s="11"/>
      <c r="BG10" s="11">
        <v>0</v>
      </c>
      <c r="BH10" s="12"/>
      <c r="BI10"/>
      <c r="BK10" s="304" t="str">
        <f>$B$10</f>
        <v>Transactions - 402</v>
      </c>
      <c r="BL10" s="11"/>
      <c r="BM10" s="11">
        <v>0</v>
      </c>
      <c r="BN10" s="12"/>
      <c r="BO10" s="68"/>
    </row>
    <row r="11" spans="1:68" s="1" customFormat="1" ht="20.149999999999999" customHeight="1" x14ac:dyDescent="0.35">
      <c r="B11" s="304" t="s">
        <v>19</v>
      </c>
      <c r="C11" s="11"/>
      <c r="D11" s="11">
        <v>0</v>
      </c>
      <c r="E11" s="12"/>
      <c r="G11" s="251"/>
      <c r="H11" s="227"/>
      <c r="I11" s="214"/>
      <c r="K11" s="304" t="str">
        <f>$B$11</f>
        <v>Virements entrants</v>
      </c>
      <c r="L11" s="11"/>
      <c r="M11" s="11">
        <v>0</v>
      </c>
      <c r="N11" s="12"/>
      <c r="O11"/>
      <c r="Q11" s="304" t="str">
        <f>$B$11</f>
        <v>Virements entrants</v>
      </c>
      <c r="R11" s="11"/>
      <c r="S11" s="11">
        <v>0</v>
      </c>
      <c r="T11" s="12"/>
      <c r="V11" s="251"/>
      <c r="W11" s="227"/>
      <c r="X11" s="214"/>
      <c r="AA11" s="304" t="str">
        <f>$B$11</f>
        <v>Virements entrants</v>
      </c>
      <c r="AB11" s="11"/>
      <c r="AC11" s="11">
        <v>1000</v>
      </c>
      <c r="AD11" s="12"/>
      <c r="AE11"/>
      <c r="AG11" s="304" t="str">
        <f>$B$11</f>
        <v>Virements entrants</v>
      </c>
      <c r="AH11" s="11"/>
      <c r="AI11" s="11">
        <v>0</v>
      </c>
      <c r="AJ11" s="12"/>
      <c r="AM11" s="304" t="str">
        <f>$B$11</f>
        <v>Virements entrants</v>
      </c>
      <c r="AN11" s="11"/>
      <c r="AO11" s="11">
        <v>0</v>
      </c>
      <c r="AP11" s="12"/>
      <c r="AQ11"/>
      <c r="AS11" s="304" t="str">
        <f>$B$11</f>
        <v>Virements entrants</v>
      </c>
      <c r="AT11" s="11"/>
      <c r="AU11" s="11">
        <v>0</v>
      </c>
      <c r="AV11" s="12"/>
      <c r="AY11" s="304" t="str">
        <f>$B$11</f>
        <v>Virements entrants</v>
      </c>
      <c r="AZ11" s="11"/>
      <c r="BA11" s="11">
        <v>2500</v>
      </c>
      <c r="BB11" s="12"/>
      <c r="BC11"/>
      <c r="BE11" s="304" t="str">
        <f>$B$11</f>
        <v>Virements entrants</v>
      </c>
      <c r="BF11" s="11"/>
      <c r="BG11" s="11">
        <v>0</v>
      </c>
      <c r="BH11" s="12"/>
      <c r="BI11"/>
      <c r="BK11" s="304" t="str">
        <f>$B$11</f>
        <v>Virements entrants</v>
      </c>
      <c r="BL11" s="11"/>
      <c r="BM11" s="11">
        <v>0</v>
      </c>
      <c r="BN11" s="12"/>
      <c r="BO11"/>
    </row>
    <row r="12" spans="1:68" s="1" customFormat="1" ht="20.149999999999999" customHeight="1" x14ac:dyDescent="0.35">
      <c r="B12" s="304" t="s">
        <v>20</v>
      </c>
      <c r="C12" s="382">
        <f>E4+D7+D11-C5-C6-C8-C9+D10-10000</f>
        <v>198000</v>
      </c>
      <c r="D12" s="11"/>
      <c r="E12" s="12"/>
      <c r="G12" s="251"/>
      <c r="H12" s="227"/>
      <c r="I12" s="214"/>
      <c r="K12" s="304" t="str">
        <f>$B$12</f>
        <v>Virement sortant</v>
      </c>
      <c r="L12" s="11">
        <f>N4+M7+M11-L5-L6-10000</f>
        <v>292940</v>
      </c>
      <c r="M12" s="11"/>
      <c r="N12" s="12"/>
      <c r="O12"/>
      <c r="Q12" s="304" t="str">
        <f>$B$12</f>
        <v>Virement sortant</v>
      </c>
      <c r="R12" s="11">
        <f>T4+S7+S11-R5-R6-10000</f>
        <v>198000</v>
      </c>
      <c r="S12" s="11"/>
      <c r="T12" s="12"/>
      <c r="V12" s="251"/>
      <c r="W12" s="227"/>
      <c r="X12" s="214"/>
      <c r="AA12" s="304" t="str">
        <f>$B$12</f>
        <v>Virement sortant</v>
      </c>
      <c r="AB12" s="11">
        <f>AD4+AC7+AC11-AB5-AB6-10000</f>
        <v>82895</v>
      </c>
      <c r="AC12" s="11"/>
      <c r="AD12" s="12"/>
      <c r="AE12"/>
      <c r="AG12" s="304" t="str">
        <f>$B$12</f>
        <v>Virement sortant</v>
      </c>
      <c r="AH12" s="11">
        <f>AJ4+AI7+AI11-AH5-AH6-10000</f>
        <v>195985</v>
      </c>
      <c r="AI12" s="11"/>
      <c r="AJ12" s="12"/>
      <c r="AM12" s="304" t="str">
        <f>$B$12</f>
        <v>Virement sortant</v>
      </c>
      <c r="AN12" s="11">
        <v>0</v>
      </c>
      <c r="AO12" s="11"/>
      <c r="AP12" s="12"/>
      <c r="AQ12"/>
      <c r="AS12" s="304" t="str">
        <f>$B$12</f>
        <v>Virement sortant</v>
      </c>
      <c r="AT12" s="11">
        <v>0</v>
      </c>
      <c r="AU12" s="11"/>
      <c r="AV12" s="12"/>
      <c r="AY12" s="304" t="str">
        <f>$B$12</f>
        <v>Virement sortant</v>
      </c>
      <c r="AZ12" s="11">
        <f>BB4+BA7+BA11-AZ5-AZ6-10000</f>
        <v>222660</v>
      </c>
      <c r="BA12" s="11"/>
      <c r="BB12" s="12"/>
      <c r="BC12"/>
      <c r="BE12" s="304" t="str">
        <f>$B$12</f>
        <v>Virement sortant</v>
      </c>
      <c r="BF12" s="11">
        <f>(BH4+BG7+BG11-BF5-BF6-10000)*2</f>
        <v>198000</v>
      </c>
      <c r="BG12" s="11"/>
      <c r="BH12" s="12"/>
      <c r="BI12"/>
      <c r="BK12" s="304" t="str">
        <f>$B$12</f>
        <v>Virement sortant</v>
      </c>
      <c r="BL12" s="11">
        <f>BN4+BM7+BM11-BL5-BL6-10000-BL18</f>
        <v>148470</v>
      </c>
      <c r="BM12" s="11"/>
      <c r="BN12" s="12"/>
      <c r="BO12"/>
    </row>
    <row r="13" spans="1:68" s="1" customFormat="1" ht="20.149999999999999" customHeight="1" x14ac:dyDescent="0.35">
      <c r="B13" s="304" t="s">
        <v>253</v>
      </c>
      <c r="C13" s="11">
        <v>5000</v>
      </c>
      <c r="D13" s="11"/>
      <c r="E13" s="12"/>
      <c r="G13" s="251"/>
      <c r="H13" s="227"/>
      <c r="I13" s="214"/>
      <c r="K13" s="304" t="str">
        <f>$B$13</f>
        <v>Impayés - 500</v>
      </c>
      <c r="L13" s="11">
        <v>0</v>
      </c>
      <c r="M13" s="11"/>
      <c r="N13" s="12"/>
      <c r="O13"/>
      <c r="Q13" s="304" t="str">
        <f>$B$13</f>
        <v>Impayés - 500</v>
      </c>
      <c r="R13" s="11">
        <v>20000</v>
      </c>
      <c r="S13" s="11"/>
      <c r="T13" s="12"/>
      <c r="U13" s="67"/>
      <c r="V13" s="251"/>
      <c r="W13" s="227"/>
      <c r="X13" s="214"/>
      <c r="AA13" s="304" t="str">
        <f>$B$13</f>
        <v>Impayés - 500</v>
      </c>
      <c r="AB13" s="11">
        <v>2000</v>
      </c>
      <c r="AC13" s="11"/>
      <c r="AD13" s="12"/>
      <c r="AE13" s="68"/>
      <c r="AG13" s="304" t="str">
        <f>$B$13</f>
        <v>Impayés - 500</v>
      </c>
      <c r="AH13" s="11">
        <v>17000</v>
      </c>
      <c r="AI13" s="11"/>
      <c r="AJ13" s="12"/>
      <c r="AM13" s="304" t="str">
        <f>$B$13</f>
        <v>Impayés - 500</v>
      </c>
      <c r="AN13" s="11">
        <v>10000</v>
      </c>
      <c r="AO13" s="11"/>
      <c r="AP13" s="12"/>
      <c r="AQ13"/>
      <c r="AS13" s="304" t="str">
        <f>$B$13</f>
        <v>Impayés - 500</v>
      </c>
      <c r="AT13" s="11">
        <v>0</v>
      </c>
      <c r="AU13" s="11"/>
      <c r="AV13" s="12"/>
      <c r="AY13" s="304" t="str">
        <f>$B$13</f>
        <v>Impayés - 500</v>
      </c>
      <c r="AZ13" s="11">
        <v>0</v>
      </c>
      <c r="BA13" s="11"/>
      <c r="BB13" s="12"/>
      <c r="BC13"/>
      <c r="BE13" s="304" t="str">
        <f>$B$13</f>
        <v>Impayés - 500</v>
      </c>
      <c r="BF13" s="11">
        <v>0</v>
      </c>
      <c r="BG13" s="11"/>
      <c r="BH13" s="12"/>
      <c r="BI13"/>
      <c r="BK13" s="304" t="str">
        <f>$B$13</f>
        <v>Impayés - 500</v>
      </c>
      <c r="BL13" s="11">
        <v>1750</v>
      </c>
      <c r="BM13" s="11"/>
      <c r="BN13" s="12"/>
      <c r="BO13" s="68"/>
    </row>
    <row r="14" spans="1:68" s="1" customFormat="1" ht="20.149999999999999" customHeight="1" x14ac:dyDescent="0.35">
      <c r="B14" s="304" t="s">
        <v>255</v>
      </c>
      <c r="C14" s="11"/>
      <c r="D14" s="11">
        <v>0</v>
      </c>
      <c r="E14" s="12"/>
      <c r="G14" s="251"/>
      <c r="H14" s="227"/>
      <c r="I14" s="214"/>
      <c r="K14" s="304" t="str">
        <f>$B$14</f>
        <v>Impayés - 502</v>
      </c>
      <c r="L14" s="11"/>
      <c r="M14" s="11">
        <v>0</v>
      </c>
      <c r="N14" s="12"/>
      <c r="O14"/>
      <c r="Q14" s="304" t="str">
        <f>$B$14</f>
        <v>Impayés - 502</v>
      </c>
      <c r="R14" s="11"/>
      <c r="S14" s="11">
        <v>0</v>
      </c>
      <c r="T14" s="12"/>
      <c r="U14" s="67"/>
      <c r="V14" s="251"/>
      <c r="W14" s="227"/>
      <c r="X14" s="214"/>
      <c r="AA14" s="304" t="str">
        <f>$B$14</f>
        <v>Impayés - 502</v>
      </c>
      <c r="AB14" s="11"/>
      <c r="AC14" s="11">
        <v>0</v>
      </c>
      <c r="AD14" s="12"/>
      <c r="AE14" s="68"/>
      <c r="AG14" s="304" t="str">
        <f>$B$14</f>
        <v>Impayés - 502</v>
      </c>
      <c r="AH14" s="11"/>
      <c r="AI14" s="11">
        <v>0</v>
      </c>
      <c r="AJ14" s="12"/>
      <c r="AM14" s="304" t="str">
        <f>$B$14</f>
        <v>Impayés - 502</v>
      </c>
      <c r="AN14" s="11"/>
      <c r="AO14" s="11">
        <v>0</v>
      </c>
      <c r="AP14" s="12"/>
      <c r="AQ14"/>
      <c r="AS14" s="304" t="str">
        <f>$B$14</f>
        <v>Impayés - 502</v>
      </c>
      <c r="AT14" s="11"/>
      <c r="AU14" s="11">
        <v>0</v>
      </c>
      <c r="AV14" s="12"/>
      <c r="AY14" s="304" t="str">
        <f>$B$14</f>
        <v>Impayés - 502</v>
      </c>
      <c r="AZ14" s="11"/>
      <c r="BA14" s="11">
        <v>0</v>
      </c>
      <c r="BB14" s="12"/>
      <c r="BC14"/>
      <c r="BE14" s="304" t="str">
        <f>$B$14</f>
        <v>Impayés - 502</v>
      </c>
      <c r="BF14" s="11"/>
      <c r="BG14" s="11">
        <v>0</v>
      </c>
      <c r="BH14" s="12"/>
      <c r="BI14"/>
      <c r="BK14" s="304" t="str">
        <f>$B$14</f>
        <v>Impayés - 502</v>
      </c>
      <c r="BL14" s="11"/>
      <c r="BM14" s="11">
        <v>0</v>
      </c>
      <c r="BN14" s="12"/>
      <c r="BO14" s="68"/>
    </row>
    <row r="15" spans="1:68" s="1" customFormat="1" ht="20.149999999999999" customHeight="1" x14ac:dyDescent="0.35">
      <c r="B15" s="304" t="s">
        <v>133</v>
      </c>
      <c r="C15" s="11">
        <v>75</v>
      </c>
      <c r="D15" s="11"/>
      <c r="E15" s="12"/>
      <c r="F15" s="67"/>
      <c r="G15" s="252"/>
      <c r="H15" s="228"/>
      <c r="I15" s="214"/>
      <c r="K15" s="304" t="str">
        <f>$B$15</f>
        <v>Frais de rejet</v>
      </c>
      <c r="L15" s="11">
        <v>0</v>
      </c>
      <c r="M15" s="11"/>
      <c r="N15" s="12"/>
      <c r="O15"/>
      <c r="Q15" s="304" t="str">
        <f>$B$15</f>
        <v>Frais de rejet</v>
      </c>
      <c r="R15" s="11">
        <v>150</v>
      </c>
      <c r="S15" s="11"/>
      <c r="T15" s="12"/>
      <c r="U15" s="67"/>
      <c r="V15" s="252"/>
      <c r="W15" s="228"/>
      <c r="X15" s="214"/>
      <c r="AA15" s="304" t="str">
        <f>$B$15</f>
        <v>Frais de rejet</v>
      </c>
      <c r="AB15" s="11">
        <v>15</v>
      </c>
      <c r="AC15" s="11"/>
      <c r="AD15" s="12"/>
      <c r="AE15"/>
      <c r="AG15" s="304" t="str">
        <f>$B$15</f>
        <v>Frais de rejet</v>
      </c>
      <c r="AH15" s="11">
        <v>225</v>
      </c>
      <c r="AI15" s="11"/>
      <c r="AJ15" s="12"/>
      <c r="AM15" s="304" t="str">
        <f>$B$15</f>
        <v>Frais de rejet</v>
      </c>
      <c r="AN15" s="11">
        <v>115</v>
      </c>
      <c r="AO15" s="11"/>
      <c r="AP15" s="12"/>
      <c r="AQ15"/>
      <c r="AS15" s="304" t="str">
        <f>$B$15</f>
        <v>Frais de rejet</v>
      </c>
      <c r="AT15" s="11">
        <v>0</v>
      </c>
      <c r="AU15" s="11"/>
      <c r="AV15" s="12"/>
      <c r="AY15" s="304" t="str">
        <f>$B$15</f>
        <v>Frais de rejet</v>
      </c>
      <c r="AZ15" s="11">
        <v>0</v>
      </c>
      <c r="BA15" s="11"/>
      <c r="BB15" s="12"/>
      <c r="BC15"/>
      <c r="BE15" s="304" t="str">
        <f>$B$15</f>
        <v>Frais de rejet</v>
      </c>
      <c r="BF15" s="11">
        <v>0</v>
      </c>
      <c r="BG15" s="11"/>
      <c r="BH15" s="12"/>
      <c r="BI15"/>
      <c r="BK15" s="304" t="str">
        <f>$B$15</f>
        <v>Frais de rejet</v>
      </c>
      <c r="BL15" s="11">
        <v>30</v>
      </c>
      <c r="BM15" s="11"/>
      <c r="BN15" s="12"/>
      <c r="BO15"/>
    </row>
    <row r="16" spans="1:68" s="1" customFormat="1" ht="20.149999999999999" customHeight="1" x14ac:dyDescent="0.35">
      <c r="B16" s="304" t="s">
        <v>22</v>
      </c>
      <c r="C16" s="11"/>
      <c r="D16" s="11">
        <v>1000</v>
      </c>
      <c r="E16" s="12"/>
      <c r="G16" s="251"/>
      <c r="H16" s="227"/>
      <c r="I16" s="214"/>
      <c r="K16" s="304" t="str">
        <f>$B$16</f>
        <v>Impayés RT</v>
      </c>
      <c r="L16" s="11"/>
      <c r="M16" s="11">
        <v>0</v>
      </c>
      <c r="N16" s="12"/>
      <c r="O16"/>
      <c r="Q16" s="304" t="str">
        <f>$B$16</f>
        <v>Impayés RT</v>
      </c>
      <c r="R16" s="11"/>
      <c r="S16" s="11">
        <v>3000</v>
      </c>
      <c r="T16" s="12"/>
      <c r="V16" s="251"/>
      <c r="W16" s="227"/>
      <c r="X16" s="214"/>
      <c r="AA16" s="304" t="str">
        <f>$B$16</f>
        <v>Impayés RT</v>
      </c>
      <c r="AB16" s="11"/>
      <c r="AC16" s="11">
        <v>0</v>
      </c>
      <c r="AD16" s="12"/>
      <c r="AE16"/>
      <c r="AG16" s="304" t="str">
        <f>$B$16</f>
        <v>Impayés RT</v>
      </c>
      <c r="AH16" s="11"/>
      <c r="AI16" s="11">
        <v>0</v>
      </c>
      <c r="AJ16" s="12"/>
      <c r="AM16" s="304" t="str">
        <f>$B$16</f>
        <v>Impayés RT</v>
      </c>
      <c r="AN16" s="11"/>
      <c r="AO16" s="11">
        <v>0</v>
      </c>
      <c r="AP16" s="12"/>
      <c r="AQ16"/>
      <c r="AS16" s="304" t="str">
        <f>$B$16</f>
        <v>Impayés RT</v>
      </c>
      <c r="AT16" s="11"/>
      <c r="AU16" s="11">
        <v>0</v>
      </c>
      <c r="AV16" s="12"/>
      <c r="AY16" s="304" t="str">
        <f>$B$16</f>
        <v>Impayés RT</v>
      </c>
      <c r="AZ16" s="11"/>
      <c r="BA16" s="11">
        <v>0</v>
      </c>
      <c r="BB16" s="12"/>
      <c r="BC16"/>
      <c r="BE16" s="304" t="str">
        <f>$B$16</f>
        <v>Impayés RT</v>
      </c>
      <c r="BF16" s="11"/>
      <c r="BG16" s="11">
        <v>0</v>
      </c>
      <c r="BH16" s="12"/>
      <c r="BI16"/>
      <c r="BK16" s="304" t="str">
        <f>$B$16</f>
        <v>Impayés RT</v>
      </c>
      <c r="BL16" s="11"/>
      <c r="BM16" s="11">
        <v>350</v>
      </c>
      <c r="BN16" s="12"/>
      <c r="BO16"/>
      <c r="BP16" s="67"/>
    </row>
    <row r="17" spans="1:67" s="1" customFormat="1" ht="20.149999999999999" customHeight="1" x14ac:dyDescent="0.35">
      <c r="B17" s="305" t="s">
        <v>134</v>
      </c>
      <c r="C17" s="65"/>
      <c r="D17" s="65">
        <v>15</v>
      </c>
      <c r="E17" s="66"/>
      <c r="G17" s="251"/>
      <c r="H17" s="227"/>
      <c r="I17" s="214"/>
      <c r="K17" s="305" t="str">
        <f>$B$17</f>
        <v>Remboursement frais de rejet</v>
      </c>
      <c r="L17" s="65"/>
      <c r="M17" s="65">
        <v>0</v>
      </c>
      <c r="N17" s="66"/>
      <c r="O17"/>
      <c r="Q17" s="305" t="str">
        <f>$B$17</f>
        <v>Remboursement frais de rejet</v>
      </c>
      <c r="R17" s="65"/>
      <c r="S17" s="65">
        <v>45</v>
      </c>
      <c r="T17" s="66"/>
      <c r="V17" s="251"/>
      <c r="W17" s="227"/>
      <c r="X17" s="214"/>
      <c r="AA17" s="305" t="str">
        <f>$B$17</f>
        <v>Remboursement frais de rejet</v>
      </c>
      <c r="AB17" s="65"/>
      <c r="AC17" s="65">
        <v>0</v>
      </c>
      <c r="AD17" s="66"/>
      <c r="AE17"/>
      <c r="AG17" s="305" t="str">
        <f>$B$17</f>
        <v>Remboursement frais de rejet</v>
      </c>
      <c r="AH17" s="65"/>
      <c r="AI17" s="65">
        <v>0</v>
      </c>
      <c r="AJ17" s="66"/>
      <c r="AM17" s="305" t="str">
        <f>$B$17</f>
        <v>Remboursement frais de rejet</v>
      </c>
      <c r="AN17" s="65"/>
      <c r="AO17" s="65">
        <v>0</v>
      </c>
      <c r="AP17" s="66"/>
      <c r="AQ17"/>
      <c r="AS17" s="305" t="str">
        <f>$B$17</f>
        <v>Remboursement frais de rejet</v>
      </c>
      <c r="AT17" s="65"/>
      <c r="AU17" s="65">
        <v>0</v>
      </c>
      <c r="AV17" s="66"/>
      <c r="AY17" s="305" t="str">
        <f>$B$17</f>
        <v>Remboursement frais de rejet</v>
      </c>
      <c r="AZ17" s="65"/>
      <c r="BA17" s="65">
        <v>0</v>
      </c>
      <c r="BB17" s="66"/>
      <c r="BC17"/>
      <c r="BE17" s="305" t="str">
        <f>$B$17</f>
        <v>Remboursement frais de rejet</v>
      </c>
      <c r="BF17" s="65"/>
      <c r="BG17" s="65">
        <v>0</v>
      </c>
      <c r="BH17" s="66"/>
      <c r="BI17"/>
      <c r="BK17" s="305" t="str">
        <f>$B$17</f>
        <v>Remboursement frais de rejet</v>
      </c>
      <c r="BL17" s="65"/>
      <c r="BM17" s="65">
        <v>15</v>
      </c>
      <c r="BN17" s="66"/>
      <c r="BO17"/>
    </row>
    <row r="18" spans="1:67" s="1" customFormat="1" ht="20.149999999999999" customHeight="1" x14ac:dyDescent="0.35">
      <c r="B18" s="305" t="s">
        <v>136</v>
      </c>
      <c r="C18" s="65">
        <v>0</v>
      </c>
      <c r="D18" s="65"/>
      <c r="E18" s="66"/>
      <c r="G18" s="251"/>
      <c r="H18" s="227"/>
      <c r="I18" s="214"/>
      <c r="K18" s="305" t="str">
        <f>$B$18</f>
        <v>Frais de tenue de compte</v>
      </c>
      <c r="L18" s="65">
        <v>0</v>
      </c>
      <c r="M18" s="65"/>
      <c r="N18" s="66"/>
      <c r="O18"/>
      <c r="Q18" s="305" t="str">
        <f>$B$18</f>
        <v>Frais de tenue de compte</v>
      </c>
      <c r="R18" s="65">
        <v>0</v>
      </c>
      <c r="S18" s="65"/>
      <c r="T18" s="66"/>
      <c r="V18" s="251"/>
      <c r="W18" s="227"/>
      <c r="X18" s="214"/>
      <c r="AA18" s="305" t="str">
        <f>$B$18</f>
        <v>Frais de tenue de compte</v>
      </c>
      <c r="AB18" s="65">
        <v>0</v>
      </c>
      <c r="AC18" s="65"/>
      <c r="AD18" s="66"/>
      <c r="AE18"/>
      <c r="AG18" s="305" t="str">
        <f>$B$18</f>
        <v>Frais de tenue de compte</v>
      </c>
      <c r="AH18" s="65">
        <v>0</v>
      </c>
      <c r="AI18" s="65"/>
      <c r="AJ18" s="66"/>
      <c r="AM18" s="305" t="str">
        <f>$B$18</f>
        <v>Frais de tenue de compte</v>
      </c>
      <c r="AN18" s="65">
        <v>0</v>
      </c>
      <c r="AO18" s="65"/>
      <c r="AP18" s="66"/>
      <c r="AQ18"/>
      <c r="AS18" s="305" t="str">
        <f>$B$18</f>
        <v>Frais de tenue de compte</v>
      </c>
      <c r="AT18" s="65">
        <v>0</v>
      </c>
      <c r="AU18" s="65"/>
      <c r="AV18" s="66"/>
      <c r="AY18" s="305" t="str">
        <f>$B$18</f>
        <v>Frais de tenue de compte</v>
      </c>
      <c r="AZ18" s="65">
        <v>0</v>
      </c>
      <c r="BA18" s="65"/>
      <c r="BB18" s="66"/>
      <c r="BC18"/>
      <c r="BE18" s="305" t="str">
        <f>$B$18</f>
        <v>Frais de tenue de compte</v>
      </c>
      <c r="BF18" s="65">
        <v>0</v>
      </c>
      <c r="BG18" s="65"/>
      <c r="BH18" s="66"/>
      <c r="BI18"/>
      <c r="BK18" s="305" t="str">
        <f>$B$18</f>
        <v>Frais de tenue de compte</v>
      </c>
      <c r="BL18" s="65">
        <v>30</v>
      </c>
      <c r="BM18" s="65"/>
      <c r="BN18" s="66"/>
      <c r="BO18"/>
    </row>
    <row r="19" spans="1:67" s="1" customFormat="1" ht="20.149999999999999" customHeight="1" x14ac:dyDescent="0.35">
      <c r="B19" s="306" t="s">
        <v>23</v>
      </c>
      <c r="C19" s="13"/>
      <c r="D19" s="13">
        <v>0</v>
      </c>
      <c r="E19" s="14"/>
      <c r="G19" s="251"/>
      <c r="H19" s="227"/>
      <c r="I19" s="214"/>
      <c r="K19" s="306" t="str">
        <f>$B$19</f>
        <v>Couverture réglementaire</v>
      </c>
      <c r="L19" s="13"/>
      <c r="M19" s="13">
        <v>0</v>
      </c>
      <c r="N19" s="14"/>
      <c r="O19"/>
      <c r="Q19" s="306" t="str">
        <f>$B$19</f>
        <v>Couverture réglementaire</v>
      </c>
      <c r="R19" s="13"/>
      <c r="S19" s="13">
        <v>7105</v>
      </c>
      <c r="T19" s="14"/>
      <c r="V19" s="251"/>
      <c r="W19" s="227"/>
      <c r="X19" s="214"/>
      <c r="AA19" s="306" t="str">
        <f>$B$19</f>
        <v>Couverture réglementaire</v>
      </c>
      <c r="AB19" s="13"/>
      <c r="AC19" s="13">
        <v>0</v>
      </c>
      <c r="AD19" s="14"/>
      <c r="AE19"/>
      <c r="AG19" s="306" t="str">
        <f>$B$19</f>
        <v>Couverture réglementaire</v>
      </c>
      <c r="AH19" s="13"/>
      <c r="AI19" s="13">
        <v>7225</v>
      </c>
      <c r="AJ19" s="14"/>
      <c r="AM19" s="306" t="str">
        <f>$B$19</f>
        <v>Couverture réglementaire</v>
      </c>
      <c r="AN19" s="13"/>
      <c r="AO19" s="13">
        <v>17340</v>
      </c>
      <c r="AP19" s="14"/>
      <c r="AQ19"/>
      <c r="AS19" s="306" t="str">
        <f>$B$19</f>
        <v>Couverture réglementaire</v>
      </c>
      <c r="AT19" s="13"/>
      <c r="AU19" s="13">
        <v>0</v>
      </c>
      <c r="AV19" s="14"/>
      <c r="AY19" s="306" t="str">
        <f>$B$19</f>
        <v>Couverture réglementaire</v>
      </c>
      <c r="AZ19" s="13"/>
      <c r="BA19" s="13">
        <v>0</v>
      </c>
      <c r="BB19" s="14"/>
      <c r="BC19"/>
      <c r="BE19" s="306" t="str">
        <f>$B$19</f>
        <v>Couverture réglementaire</v>
      </c>
      <c r="BF19" s="13"/>
      <c r="BG19" s="13">
        <v>89000</v>
      </c>
      <c r="BH19" s="14"/>
      <c r="BI19"/>
      <c r="BK19" s="306" t="str">
        <f>$B$19</f>
        <v>Couverture réglementaire</v>
      </c>
      <c r="BL19" s="13"/>
      <c r="BM19" s="13">
        <v>0</v>
      </c>
      <c r="BN19" s="14"/>
      <c r="BO19"/>
    </row>
    <row r="20" spans="1:67" s="15" customFormat="1" ht="20.149999999999999" customHeight="1" thickBot="1" x14ac:dyDescent="0.4">
      <c r="B20" s="16" t="s">
        <v>24</v>
      </c>
      <c r="C20" s="17"/>
      <c r="D20" s="17"/>
      <c r="E20" s="18">
        <f>+E4+SUM(D5:D19)-SUM(C5:C19)</f>
        <v>5940</v>
      </c>
      <c r="G20" s="253"/>
      <c r="H20" s="229"/>
      <c r="I20" s="215"/>
      <c r="K20" s="16" t="s">
        <v>24</v>
      </c>
      <c r="L20" s="17"/>
      <c r="M20" s="17"/>
      <c r="N20" s="18">
        <f>+N4+SUM(M5:M19)-SUM(L5:L19)</f>
        <v>10000</v>
      </c>
      <c r="O20" s="19"/>
      <c r="Q20" s="16" t="s">
        <v>24</v>
      </c>
      <c r="R20" s="17"/>
      <c r="S20" s="17"/>
      <c r="T20" s="18">
        <f>+T4+SUM(S5:S19)-SUM(R5:R19)</f>
        <v>0</v>
      </c>
      <c r="V20" s="253"/>
      <c r="W20" s="229"/>
      <c r="X20" s="215"/>
      <c r="AA20" s="16" t="s">
        <v>24</v>
      </c>
      <c r="AB20" s="17"/>
      <c r="AC20" s="17"/>
      <c r="AD20" s="18">
        <f>+AD4+SUM(AC5:AC19)-SUM(AB5:AB19)</f>
        <v>7985</v>
      </c>
      <c r="AE20" s="19"/>
      <c r="AG20" s="16" t="s">
        <v>24</v>
      </c>
      <c r="AH20" s="17"/>
      <c r="AI20" s="17"/>
      <c r="AJ20" s="18">
        <f>+AJ4+SUM(AI5:AI19)-SUM(AH5:AH19)</f>
        <v>0</v>
      </c>
      <c r="AM20" s="16" t="s">
        <v>24</v>
      </c>
      <c r="AN20" s="17"/>
      <c r="AO20" s="17"/>
      <c r="AP20" s="18">
        <f>+AP4+SUM(AO5:AO19)-SUM(AN5:AN19)</f>
        <v>0</v>
      </c>
      <c r="AQ20" s="19"/>
      <c r="AS20" s="16" t="s">
        <v>24</v>
      </c>
      <c r="AT20" s="17"/>
      <c r="AU20" s="17"/>
      <c r="AV20" s="18">
        <f>+AV4+SUM(AU5:AU19)-SUM(AT5:AT19)</f>
        <v>32160</v>
      </c>
      <c r="AY20" s="16" t="s">
        <v>24</v>
      </c>
      <c r="AZ20" s="17"/>
      <c r="BA20" s="17"/>
      <c r="BB20" s="18">
        <f>+BB4+SUM(BA5:BA19)-SUM(AZ5:AZ19)</f>
        <v>10000</v>
      </c>
      <c r="BC20" s="19"/>
      <c r="BE20" s="16" t="s">
        <v>24</v>
      </c>
      <c r="BF20" s="17"/>
      <c r="BG20" s="17"/>
      <c r="BH20" s="18">
        <f>+BH4+SUM(BG5:BG19)-SUM(BF5:BF19)</f>
        <v>0</v>
      </c>
      <c r="BI20" s="19"/>
      <c r="BK20" s="16" t="s">
        <v>24</v>
      </c>
      <c r="BL20" s="17"/>
      <c r="BM20" s="17"/>
      <c r="BN20" s="18">
        <f>+BN4+SUM(BM5:BM19)-SUM(BL5:BL19)</f>
        <v>8585</v>
      </c>
      <c r="BO20" s="19"/>
    </row>
    <row r="21" spans="1:67" s="364" customFormat="1" ht="20.149999999999999" customHeight="1" thickTop="1" thickBot="1" x14ac:dyDescent="0.4">
      <c r="B21" s="365"/>
      <c r="C21" s="366"/>
      <c r="D21" s="366"/>
      <c r="E21" s="367"/>
      <c r="G21" s="368"/>
      <c r="H21" s="369"/>
      <c r="I21" s="370"/>
      <c r="K21" s="365"/>
      <c r="L21" s="366"/>
      <c r="M21" s="366"/>
      <c r="N21" s="367"/>
      <c r="O21" s="134"/>
      <c r="Q21" s="365"/>
      <c r="R21" s="366"/>
      <c r="S21" s="366"/>
      <c r="T21" s="367"/>
      <c r="V21" s="368"/>
      <c r="W21" s="369"/>
      <c r="X21" s="370"/>
      <c r="AA21" s="365"/>
      <c r="AB21" s="366"/>
      <c r="AC21" s="366"/>
      <c r="AD21" s="367"/>
      <c r="AE21" s="134"/>
      <c r="AG21" s="365"/>
      <c r="AH21" s="366"/>
      <c r="AI21" s="366"/>
      <c r="AJ21" s="367"/>
      <c r="AM21" s="365"/>
      <c r="AN21" s="366"/>
      <c r="AO21" s="366"/>
      <c r="AP21" s="367"/>
      <c r="AQ21" s="134"/>
      <c r="AS21" s="365"/>
      <c r="AT21" s="366"/>
      <c r="AU21" s="366"/>
      <c r="AV21" s="367"/>
      <c r="AY21" s="365"/>
      <c r="AZ21" s="366"/>
      <c r="BA21" s="366"/>
      <c r="BB21" s="367"/>
      <c r="BC21" s="134"/>
      <c r="BE21" s="365"/>
      <c r="BF21" s="366"/>
      <c r="BG21" s="366"/>
      <c r="BH21" s="367"/>
      <c r="BI21" s="134"/>
      <c r="BK21" s="365"/>
      <c r="BL21" s="366"/>
      <c r="BM21" s="366"/>
      <c r="BN21" s="367"/>
      <c r="BO21" s="134"/>
    </row>
    <row r="22" spans="1:67" s="1" customFormat="1" ht="20.149999999999999" customHeight="1" thickTop="1" thickBot="1" x14ac:dyDescent="0.4">
      <c r="A22" s="1" t="s">
        <v>0</v>
      </c>
      <c r="B22" s="378" t="s">
        <v>262</v>
      </c>
      <c r="C22" s="376"/>
      <c r="D22" s="376"/>
      <c r="E22" s="377"/>
      <c r="G22" s="251"/>
      <c r="H22" s="227"/>
      <c r="J22" s="214" t="s">
        <v>2</v>
      </c>
      <c r="K22" s="378" t="s">
        <v>262</v>
      </c>
      <c r="L22" s="376"/>
      <c r="M22" s="376"/>
      <c r="N22" s="377"/>
      <c r="O22"/>
      <c r="P22" s="1" t="s">
        <v>3</v>
      </c>
      <c r="Q22" s="378" t="s">
        <v>262</v>
      </c>
      <c r="R22" s="376"/>
      <c r="S22" s="376"/>
      <c r="T22" s="377"/>
      <c r="V22" s="251"/>
      <c r="W22" s="227"/>
      <c r="Y22" s="214" t="s">
        <v>2</v>
      </c>
      <c r="Z22" s="1" t="s">
        <v>4</v>
      </c>
      <c r="AA22" s="378" t="s">
        <v>262</v>
      </c>
      <c r="AB22" s="376"/>
      <c r="AC22" s="376"/>
      <c r="AD22" s="377"/>
      <c r="AE22"/>
      <c r="AF22" s="1" t="s">
        <v>5</v>
      </c>
      <c r="AG22" s="378" t="s">
        <v>262</v>
      </c>
      <c r="AH22" s="376"/>
      <c r="AI22" s="376"/>
      <c r="AJ22" s="377"/>
      <c r="AL22" s="1" t="s">
        <v>6</v>
      </c>
      <c r="AM22" s="378" t="s">
        <v>262</v>
      </c>
      <c r="AN22" s="376"/>
      <c r="AO22" s="376"/>
      <c r="AP22" s="377"/>
      <c r="AQ22"/>
      <c r="AR22" s="1" t="s">
        <v>7</v>
      </c>
      <c r="AS22" s="378" t="s">
        <v>262</v>
      </c>
      <c r="AT22" s="376"/>
      <c r="AU22" s="376"/>
      <c r="AV22" s="377"/>
      <c r="AX22" s="1" t="s">
        <v>8</v>
      </c>
      <c r="AY22" s="378" t="s">
        <v>262</v>
      </c>
      <c r="AZ22" s="376"/>
      <c r="BA22" s="376"/>
      <c r="BB22" s="377"/>
      <c r="BC22"/>
      <c r="BD22" s="1" t="s">
        <v>9</v>
      </c>
      <c r="BE22" s="378" t="s">
        <v>262</v>
      </c>
      <c r="BF22" s="376"/>
      <c r="BG22" s="376"/>
      <c r="BH22" s="377"/>
      <c r="BI22"/>
      <c r="BJ22" s="1" t="s">
        <v>10</v>
      </c>
      <c r="BK22" s="378" t="s">
        <v>262</v>
      </c>
      <c r="BL22" s="376"/>
      <c r="BM22" s="376"/>
      <c r="BN22" s="377"/>
      <c r="BO22"/>
    </row>
    <row r="23" spans="1:67" s="1" customFormat="1" ht="20.149999999999999" customHeight="1" thickTop="1" thickBot="1" x14ac:dyDescent="0.4">
      <c r="B23" s="3" t="s">
        <v>11</v>
      </c>
      <c r="C23" s="4" t="s">
        <v>12</v>
      </c>
      <c r="D23" s="4" t="s">
        <v>13</v>
      </c>
      <c r="E23" s="5" t="s">
        <v>14</v>
      </c>
      <c r="G23" s="251"/>
      <c r="H23" s="227"/>
      <c r="I23" s="214"/>
      <c r="K23" s="3" t="s">
        <v>11</v>
      </c>
      <c r="L23" s="4" t="s">
        <v>12</v>
      </c>
      <c r="M23" s="4" t="s">
        <v>13</v>
      </c>
      <c r="N23" s="5" t="s">
        <v>14</v>
      </c>
      <c r="O23"/>
      <c r="Q23" s="3" t="s">
        <v>11</v>
      </c>
      <c r="R23" s="4" t="s">
        <v>12</v>
      </c>
      <c r="S23" s="4" t="s">
        <v>13</v>
      </c>
      <c r="T23" s="5" t="s">
        <v>14</v>
      </c>
      <c r="V23" s="251"/>
      <c r="W23" s="227"/>
      <c r="X23" s="214"/>
      <c r="AA23" s="3" t="s">
        <v>11</v>
      </c>
      <c r="AB23" s="4" t="s">
        <v>12</v>
      </c>
      <c r="AC23" s="4" t="s">
        <v>13</v>
      </c>
      <c r="AD23" s="5" t="s">
        <v>14</v>
      </c>
      <c r="AE23"/>
      <c r="AG23" s="3" t="s">
        <v>11</v>
      </c>
      <c r="AH23" s="4" t="s">
        <v>12</v>
      </c>
      <c r="AI23" s="4" t="s">
        <v>13</v>
      </c>
      <c r="AJ23" s="5" t="s">
        <v>14</v>
      </c>
      <c r="AM23" s="3" t="s">
        <v>11</v>
      </c>
      <c r="AN23" s="4" t="s">
        <v>12</v>
      </c>
      <c r="AO23" s="4" t="s">
        <v>13</v>
      </c>
      <c r="AP23" s="5" t="s">
        <v>14</v>
      </c>
      <c r="AQ23"/>
      <c r="AS23" s="3" t="s">
        <v>11</v>
      </c>
      <c r="AT23" s="4" t="s">
        <v>12</v>
      </c>
      <c r="AU23" s="4" t="s">
        <v>13</v>
      </c>
      <c r="AV23" s="5" t="s">
        <v>14</v>
      </c>
      <c r="AY23" s="3" t="s">
        <v>11</v>
      </c>
      <c r="AZ23" s="4" t="s">
        <v>12</v>
      </c>
      <c r="BA23" s="4" t="s">
        <v>13</v>
      </c>
      <c r="BB23" s="5" t="s">
        <v>14</v>
      </c>
      <c r="BC23"/>
      <c r="BE23" s="3" t="s">
        <v>11</v>
      </c>
      <c r="BF23" s="4" t="s">
        <v>12</v>
      </c>
      <c r="BG23" s="4" t="s">
        <v>13</v>
      </c>
      <c r="BH23" s="5" t="s">
        <v>14</v>
      </c>
      <c r="BI23"/>
      <c r="BK23" s="3" t="s">
        <v>11</v>
      </c>
      <c r="BL23" s="4" t="s">
        <v>12</v>
      </c>
      <c r="BM23" s="4" t="s">
        <v>13</v>
      </c>
      <c r="BN23" s="5" t="s">
        <v>14</v>
      </c>
      <c r="BO23"/>
    </row>
    <row r="24" spans="1:67" s="1" customFormat="1" ht="20.149999999999999" customHeight="1" thickTop="1" x14ac:dyDescent="0.35">
      <c r="B24" s="361" t="s">
        <v>244</v>
      </c>
      <c r="C24" s="11">
        <f>D7*0.2%</f>
        <v>400</v>
      </c>
      <c r="D24" s="11"/>
      <c r="E24" s="12"/>
      <c r="F24" s="279"/>
      <c r="G24" s="251"/>
      <c r="H24" s="227"/>
      <c r="I24" s="214"/>
      <c r="K24" s="361" t="str">
        <f>$B$24</f>
        <v>Interchange - 100</v>
      </c>
      <c r="L24" s="11">
        <f>M7*0.2%</f>
        <v>600</v>
      </c>
      <c r="M24" s="11"/>
      <c r="N24" s="12"/>
      <c r="O24" s="279"/>
      <c r="Q24" s="361" t="str">
        <f>$B$24</f>
        <v>Interchange - 100</v>
      </c>
      <c r="R24" s="11">
        <f>S7*0.2%</f>
        <v>400</v>
      </c>
      <c r="S24" s="11"/>
      <c r="T24" s="12"/>
      <c r="U24" s="279"/>
      <c r="V24" s="251"/>
      <c r="W24" s="227"/>
      <c r="X24" s="214"/>
      <c r="AA24" s="361" t="str">
        <f>$B$24</f>
        <v>Interchange - 100</v>
      </c>
      <c r="AB24" s="11">
        <f>AC7*0.2%</f>
        <v>200</v>
      </c>
      <c r="AC24" s="11"/>
      <c r="AD24" s="12"/>
      <c r="AE24"/>
      <c r="AG24" s="361" t="str">
        <f>$B$24</f>
        <v>Interchange - 100</v>
      </c>
      <c r="AH24" s="11">
        <f>AI7*0.2%</f>
        <v>400</v>
      </c>
      <c r="AI24" s="11"/>
      <c r="AJ24" s="12"/>
      <c r="AK24" s="279"/>
      <c r="AM24" s="361" t="str">
        <f>$B$24</f>
        <v>Interchange - 100</v>
      </c>
      <c r="AN24" s="11">
        <f>AO7*0.2%</f>
        <v>0</v>
      </c>
      <c r="AO24" s="11"/>
      <c r="AP24" s="12"/>
      <c r="AQ24" s="279"/>
      <c r="AS24" s="361" t="str">
        <f>$B$24</f>
        <v>Interchange - 100</v>
      </c>
      <c r="AT24" s="11">
        <f>AU7*0.2%</f>
        <v>100</v>
      </c>
      <c r="AU24" s="11"/>
      <c r="AV24" s="12"/>
      <c r="AW24" s="279"/>
      <c r="AY24" s="361" t="str">
        <f>$B$24</f>
        <v>Interchange - 100</v>
      </c>
      <c r="AZ24" s="11">
        <f>BA7*0.2%</f>
        <v>400</v>
      </c>
      <c r="BA24" s="11"/>
      <c r="BB24" s="12"/>
      <c r="BC24" s="279"/>
      <c r="BE24" s="361" t="str">
        <f>$B$24</f>
        <v>Interchange - 100</v>
      </c>
      <c r="BF24" s="11">
        <f>BG7*0.2%</f>
        <v>200</v>
      </c>
      <c r="BG24" s="11"/>
      <c r="BH24" s="12"/>
      <c r="BI24" s="279"/>
      <c r="BK24" s="361" t="str">
        <f>$B$24</f>
        <v>Interchange - 100</v>
      </c>
      <c r="BL24" s="11">
        <f>BM7*0.2%</f>
        <v>500</v>
      </c>
      <c r="BM24" s="11"/>
      <c r="BN24" s="12"/>
      <c r="BO24" s="279"/>
    </row>
    <row r="25" spans="1:67" s="1" customFormat="1" ht="20.149999999999999" customHeight="1" x14ac:dyDescent="0.35">
      <c r="B25" s="361" t="s">
        <v>245</v>
      </c>
      <c r="C25" s="11"/>
      <c r="D25" s="11">
        <f>C8*0.2%</f>
        <v>0</v>
      </c>
      <c r="E25" s="12"/>
      <c r="F25" s="279"/>
      <c r="G25" s="251"/>
      <c r="H25" s="227"/>
      <c r="I25" s="214"/>
      <c r="K25" s="361" t="str">
        <f>$B$25</f>
        <v>Interchange - 102</v>
      </c>
      <c r="L25" s="11"/>
      <c r="M25" s="11">
        <f>L8*0.2%</f>
        <v>0</v>
      </c>
      <c r="N25" s="12"/>
      <c r="O25" s="279"/>
      <c r="Q25" s="361" t="str">
        <f>$B$25</f>
        <v>Interchange - 102</v>
      </c>
      <c r="R25" s="11"/>
      <c r="S25" s="11">
        <f>R8*0.2%</f>
        <v>0</v>
      </c>
      <c r="T25" s="12"/>
      <c r="U25" s="279"/>
      <c r="V25" s="251"/>
      <c r="W25" s="227"/>
      <c r="X25" s="214"/>
      <c r="AA25" s="361" t="str">
        <f>$B$25</f>
        <v>Interchange - 102</v>
      </c>
      <c r="AB25" s="11"/>
      <c r="AC25" s="11">
        <f>AB8*0.2%</f>
        <v>0</v>
      </c>
      <c r="AD25" s="12"/>
      <c r="AE25"/>
      <c r="AG25" s="361" t="str">
        <f>$B$25</f>
        <v>Interchange - 102</v>
      </c>
      <c r="AH25" s="11"/>
      <c r="AI25" s="11">
        <f>AH8*0.2%</f>
        <v>0</v>
      </c>
      <c r="AJ25" s="12"/>
      <c r="AK25" s="279"/>
      <c r="AM25" s="361" t="str">
        <f>$B$25</f>
        <v>Interchange - 102</v>
      </c>
      <c r="AN25" s="11"/>
      <c r="AO25" s="11">
        <f>AN8*0.2%</f>
        <v>0</v>
      </c>
      <c r="AP25" s="12"/>
      <c r="AQ25" s="279"/>
      <c r="AS25" s="361" t="str">
        <f>$B$25</f>
        <v>Interchange - 102</v>
      </c>
      <c r="AT25" s="11"/>
      <c r="AU25" s="11">
        <f>AT8*0.2%</f>
        <v>0</v>
      </c>
      <c r="AV25" s="12"/>
      <c r="AW25" s="279"/>
      <c r="AY25" s="361" t="str">
        <f>$B$25</f>
        <v>Interchange - 102</v>
      </c>
      <c r="AZ25" s="11"/>
      <c r="BA25" s="11">
        <f>AZ8*0.2%</f>
        <v>0</v>
      </c>
      <c r="BB25" s="12"/>
      <c r="BC25" s="279"/>
      <c r="BE25" s="361" t="str">
        <f>$B$25</f>
        <v>Interchange - 102</v>
      </c>
      <c r="BF25" s="11"/>
      <c r="BG25" s="11">
        <f>BF8*0.2%</f>
        <v>0</v>
      </c>
      <c r="BH25" s="12"/>
      <c r="BI25" s="279"/>
      <c r="BK25" s="361" t="str">
        <f>$B$25</f>
        <v>Interchange - 102</v>
      </c>
      <c r="BL25" s="11"/>
      <c r="BM25" s="11">
        <f>BL8*0.2%</f>
        <v>0</v>
      </c>
      <c r="BN25" s="12"/>
      <c r="BO25" s="279"/>
    </row>
    <row r="26" spans="1:67" s="1" customFormat="1" ht="20.149999999999999" customHeight="1" x14ac:dyDescent="0.35">
      <c r="B26" s="361" t="s">
        <v>248</v>
      </c>
      <c r="C26" s="11">
        <f>D9*0.2%</f>
        <v>0</v>
      </c>
      <c r="D26" s="11"/>
      <c r="E26" s="12"/>
      <c r="F26" s="279"/>
      <c r="G26" s="251"/>
      <c r="H26" s="227"/>
      <c r="I26" s="214"/>
      <c r="K26" s="361" t="str">
        <f>$B$26</f>
        <v>Interchange - 400</v>
      </c>
      <c r="L26" s="11">
        <f>M9*0.2%</f>
        <v>0</v>
      </c>
      <c r="M26" s="11"/>
      <c r="N26" s="12"/>
      <c r="O26" s="279"/>
      <c r="Q26" s="361" t="str">
        <f>$B$26</f>
        <v>Interchange - 400</v>
      </c>
      <c r="R26" s="11">
        <f>S9*0.2%</f>
        <v>0</v>
      </c>
      <c r="S26" s="11"/>
      <c r="T26" s="12"/>
      <c r="U26" s="279"/>
      <c r="V26" s="251"/>
      <c r="W26" s="227"/>
      <c r="X26" s="214"/>
      <c r="AA26" s="361" t="str">
        <f>$B$26</f>
        <v>Interchange - 400</v>
      </c>
      <c r="AB26" s="11">
        <f>AC9*0.2%</f>
        <v>0</v>
      </c>
      <c r="AC26" s="11"/>
      <c r="AD26" s="12"/>
      <c r="AE26"/>
      <c r="AG26" s="361" t="str">
        <f>$B$26</f>
        <v>Interchange - 400</v>
      </c>
      <c r="AH26" s="11">
        <f>AI9*0.2%</f>
        <v>0</v>
      </c>
      <c r="AI26" s="11"/>
      <c r="AJ26" s="12"/>
      <c r="AK26" s="279"/>
      <c r="AM26" s="361" t="str">
        <f>$B$26</f>
        <v>Interchange - 400</v>
      </c>
      <c r="AN26" s="11">
        <f>AO9*0.2%</f>
        <v>0</v>
      </c>
      <c r="AO26" s="11"/>
      <c r="AP26" s="12"/>
      <c r="AQ26" s="279"/>
      <c r="AS26" s="361" t="str">
        <f>$B$26</f>
        <v>Interchange - 400</v>
      </c>
      <c r="AT26" s="11">
        <f>AU9*0.2%</f>
        <v>0</v>
      </c>
      <c r="AU26" s="11"/>
      <c r="AV26" s="12"/>
      <c r="AW26" s="279"/>
      <c r="AY26" s="361" t="str">
        <f>$B$26</f>
        <v>Interchange - 400</v>
      </c>
      <c r="AZ26" s="11">
        <f>BA9*0.2%</f>
        <v>0</v>
      </c>
      <c r="BA26" s="11"/>
      <c r="BB26" s="12"/>
      <c r="BC26" s="279"/>
      <c r="BE26" s="361" t="str">
        <f>$B$26</f>
        <v>Interchange - 400</v>
      </c>
      <c r="BF26" s="11">
        <f>BG9*0.2%</f>
        <v>0</v>
      </c>
      <c r="BG26" s="11"/>
      <c r="BH26" s="12"/>
      <c r="BI26" s="279"/>
      <c r="BK26" s="361" t="str">
        <f>$B$26</f>
        <v>Interchange - 400</v>
      </c>
      <c r="BL26" s="11">
        <f>BM9*0.2%</f>
        <v>0</v>
      </c>
      <c r="BM26" s="11"/>
      <c r="BN26" s="12"/>
      <c r="BO26" s="279"/>
    </row>
    <row r="27" spans="1:67" s="1" customFormat="1" ht="20.149999999999999" customHeight="1" x14ac:dyDescent="0.35">
      <c r="B27" s="361" t="s">
        <v>260</v>
      </c>
      <c r="C27" s="11"/>
      <c r="D27" s="11">
        <f>C10*0.2%</f>
        <v>0</v>
      </c>
      <c r="E27" s="12"/>
      <c r="F27" s="279"/>
      <c r="G27" s="251"/>
      <c r="H27" s="227"/>
      <c r="I27" s="214"/>
      <c r="K27" s="361" t="str">
        <f>$B$27</f>
        <v>Interchange - 402</v>
      </c>
      <c r="L27" s="11"/>
      <c r="M27" s="11">
        <f>L10*0.2%</f>
        <v>0</v>
      </c>
      <c r="N27" s="12"/>
      <c r="O27" s="279"/>
      <c r="Q27" s="361" t="str">
        <f>$B$27</f>
        <v>Interchange - 402</v>
      </c>
      <c r="R27" s="11"/>
      <c r="S27" s="11">
        <f>R10*0.2%</f>
        <v>0</v>
      </c>
      <c r="T27" s="12"/>
      <c r="U27" s="279"/>
      <c r="V27" s="251"/>
      <c r="W27" s="227"/>
      <c r="X27" s="214"/>
      <c r="AA27" s="361" t="str">
        <f>$B$27</f>
        <v>Interchange - 402</v>
      </c>
      <c r="AB27" s="11"/>
      <c r="AC27" s="11">
        <f>AB10*0.2%</f>
        <v>0</v>
      </c>
      <c r="AD27" s="12"/>
      <c r="AE27"/>
      <c r="AG27" s="361" t="str">
        <f>$B$27</f>
        <v>Interchange - 402</v>
      </c>
      <c r="AH27" s="11"/>
      <c r="AI27" s="11">
        <f>AH10*0.2%</f>
        <v>0</v>
      </c>
      <c r="AJ27" s="12"/>
      <c r="AK27" s="279"/>
      <c r="AM27" s="361" t="str">
        <f>$B$27</f>
        <v>Interchange - 402</v>
      </c>
      <c r="AN27" s="11"/>
      <c r="AO27" s="11">
        <f>AN10*0.2%</f>
        <v>0</v>
      </c>
      <c r="AP27" s="12"/>
      <c r="AQ27" s="279"/>
      <c r="AS27" s="361" t="str">
        <f>$B$27</f>
        <v>Interchange - 402</v>
      </c>
      <c r="AT27" s="11"/>
      <c r="AU27" s="11">
        <f>AT10*0.2%</f>
        <v>0</v>
      </c>
      <c r="AV27" s="12"/>
      <c r="AW27" s="279"/>
      <c r="AY27" s="361" t="str">
        <f>$B$27</f>
        <v>Interchange - 402</v>
      </c>
      <c r="AZ27" s="11"/>
      <c r="BA27" s="11">
        <f>AZ10*0.2%</f>
        <v>0</v>
      </c>
      <c r="BB27" s="12"/>
      <c r="BC27" s="279"/>
      <c r="BE27" s="361" t="str">
        <f>$B$27</f>
        <v>Interchange - 402</v>
      </c>
      <c r="BF27" s="11"/>
      <c r="BG27" s="11">
        <f>BF10*0.2%</f>
        <v>0</v>
      </c>
      <c r="BH27" s="12"/>
      <c r="BI27" s="279"/>
      <c r="BK27" s="361" t="str">
        <f>$B$27</f>
        <v>Interchange - 402</v>
      </c>
      <c r="BL27" s="11"/>
      <c r="BM27" s="11">
        <f>BL10*0.2%</f>
        <v>0</v>
      </c>
      <c r="BN27" s="12"/>
      <c r="BO27" s="279"/>
    </row>
    <row r="28" spans="1:67" s="1" customFormat="1" ht="20.149999999999999" customHeight="1" x14ac:dyDescent="0.35">
      <c r="B28" s="361" t="s">
        <v>257</v>
      </c>
      <c r="C28" s="11"/>
      <c r="D28" s="11">
        <f>C13*0.2%</f>
        <v>10</v>
      </c>
      <c r="E28" s="12"/>
      <c r="F28" s="279"/>
      <c r="G28" s="251"/>
      <c r="H28" s="227"/>
      <c r="I28" s="214"/>
      <c r="K28" s="361" t="str">
        <f>$B$28</f>
        <v>Remboursement interchange - 500</v>
      </c>
      <c r="L28" s="11"/>
      <c r="M28" s="11">
        <f>L13*0.2%</f>
        <v>0</v>
      </c>
      <c r="N28" s="12"/>
      <c r="O28" s="279"/>
      <c r="Q28" s="361" t="str">
        <f>$B$28</f>
        <v>Remboursement interchange - 500</v>
      </c>
      <c r="R28" s="11"/>
      <c r="S28" s="11">
        <f>R13*0.2%</f>
        <v>40</v>
      </c>
      <c r="T28" s="12"/>
      <c r="U28" s="279"/>
      <c r="V28" s="251"/>
      <c r="W28" s="227"/>
      <c r="X28" s="214"/>
      <c r="AA28" s="361" t="str">
        <f>$B$28</f>
        <v>Remboursement interchange - 500</v>
      </c>
      <c r="AB28" s="11"/>
      <c r="AC28" s="11">
        <f>AB13*0.2%</f>
        <v>4</v>
      </c>
      <c r="AD28" s="12"/>
      <c r="AE28" s="279"/>
      <c r="AG28" s="361" t="str">
        <f>$B$28</f>
        <v>Remboursement interchange - 500</v>
      </c>
      <c r="AH28" s="11"/>
      <c r="AI28" s="11">
        <f>AH13*0.2%</f>
        <v>34</v>
      </c>
      <c r="AJ28" s="12"/>
      <c r="AK28" s="279"/>
      <c r="AM28" s="361" t="str">
        <f>$B$28</f>
        <v>Remboursement interchange - 500</v>
      </c>
      <c r="AN28" s="11"/>
      <c r="AO28" s="11">
        <f>AN13*0.2%</f>
        <v>20</v>
      </c>
      <c r="AP28" s="12"/>
      <c r="AQ28" s="279"/>
      <c r="AS28" s="361" t="str">
        <f>$B$28</f>
        <v>Remboursement interchange - 500</v>
      </c>
      <c r="AT28" s="11"/>
      <c r="AU28" s="11">
        <f>AT13*0.2%</f>
        <v>0</v>
      </c>
      <c r="AV28" s="12"/>
      <c r="AW28" s="279"/>
      <c r="AY28" s="361" t="str">
        <f>$B$28</f>
        <v>Remboursement interchange - 500</v>
      </c>
      <c r="AZ28" s="11"/>
      <c r="BA28" s="11">
        <f>AZ13*0.2%</f>
        <v>0</v>
      </c>
      <c r="BB28" s="12"/>
      <c r="BC28" s="279"/>
      <c r="BE28" s="361" t="str">
        <f>$B$28</f>
        <v>Remboursement interchange - 500</v>
      </c>
      <c r="BF28" s="11"/>
      <c r="BG28" s="11">
        <f>BF13*0.2%</f>
        <v>0</v>
      </c>
      <c r="BH28" s="12"/>
      <c r="BI28" s="279"/>
      <c r="BK28" s="361" t="str">
        <f>$B$28</f>
        <v>Remboursement interchange - 500</v>
      </c>
      <c r="BL28" s="11"/>
      <c r="BM28" s="11">
        <f>BL13*0.2%</f>
        <v>3.5</v>
      </c>
      <c r="BN28" s="12"/>
      <c r="BO28" s="279"/>
    </row>
    <row r="29" spans="1:67" s="1" customFormat="1" ht="20.149999999999999" customHeight="1" thickBot="1" x14ac:dyDescent="0.4">
      <c r="B29" s="379" t="s">
        <v>258</v>
      </c>
      <c r="C29" s="380">
        <f>D14*0.2%</f>
        <v>0</v>
      </c>
      <c r="D29" s="380"/>
      <c r="E29" s="381"/>
      <c r="F29" s="279"/>
      <c r="G29" s="251"/>
      <c r="H29" s="227"/>
      <c r="I29" s="214"/>
      <c r="K29" s="379" t="str">
        <f>$B$29</f>
        <v>Remboursement interchange - 502</v>
      </c>
      <c r="L29" s="380">
        <f>M14*0.2%</f>
        <v>0</v>
      </c>
      <c r="M29" s="380"/>
      <c r="N29" s="381"/>
      <c r="O29" s="279"/>
      <c r="Q29" s="379" t="str">
        <f>$B$29</f>
        <v>Remboursement interchange - 502</v>
      </c>
      <c r="R29" s="380">
        <f>S14*0.2%</f>
        <v>0</v>
      </c>
      <c r="S29" s="380"/>
      <c r="T29" s="381"/>
      <c r="U29" s="279"/>
      <c r="V29" s="251"/>
      <c r="W29" s="227"/>
      <c r="X29" s="214"/>
      <c r="AA29" s="379" t="str">
        <f>$B$29</f>
        <v>Remboursement interchange - 502</v>
      </c>
      <c r="AB29" s="380">
        <f>AC14*0.2%</f>
        <v>0</v>
      </c>
      <c r="AC29" s="380"/>
      <c r="AD29" s="381"/>
      <c r="AE29" s="279"/>
      <c r="AG29" s="379" t="str">
        <f>$B$29</f>
        <v>Remboursement interchange - 502</v>
      </c>
      <c r="AH29" s="380">
        <f>AI14*0.2%</f>
        <v>0</v>
      </c>
      <c r="AI29" s="380"/>
      <c r="AJ29" s="381"/>
      <c r="AK29" s="279"/>
      <c r="AM29" s="379" t="str">
        <f>$B$29</f>
        <v>Remboursement interchange - 502</v>
      </c>
      <c r="AN29" s="380">
        <f>AO14*0.2%</f>
        <v>0</v>
      </c>
      <c r="AO29" s="380"/>
      <c r="AP29" s="381"/>
      <c r="AQ29" s="279"/>
      <c r="AS29" s="379" t="str">
        <f>$B$29</f>
        <v>Remboursement interchange - 502</v>
      </c>
      <c r="AT29" s="380">
        <f>AU14*0.2%</f>
        <v>0</v>
      </c>
      <c r="AU29" s="380"/>
      <c r="AV29" s="381"/>
      <c r="AW29" s="279"/>
      <c r="AY29" s="379" t="str">
        <f>$B$29</f>
        <v>Remboursement interchange - 502</v>
      </c>
      <c r="AZ29" s="380">
        <f>BA14*0.2%</f>
        <v>0</v>
      </c>
      <c r="BA29" s="380"/>
      <c r="BB29" s="381"/>
      <c r="BC29" s="279"/>
      <c r="BE29" s="379" t="str">
        <f>$B$29</f>
        <v>Remboursement interchange - 502</v>
      </c>
      <c r="BF29" s="380">
        <f>BG14*0.2%</f>
        <v>0</v>
      </c>
      <c r="BG29" s="380"/>
      <c r="BH29" s="381"/>
      <c r="BI29" s="279"/>
      <c r="BK29" s="379" t="str">
        <f>$B$29</f>
        <v>Remboursement interchange - 502</v>
      </c>
      <c r="BL29" s="380">
        <f>BM14*0.2%</f>
        <v>0</v>
      </c>
      <c r="BM29" s="380"/>
      <c r="BN29" s="381"/>
      <c r="BO29" s="279"/>
    </row>
    <row r="30" spans="1:67" s="364" customFormat="1" ht="20.149999999999999" customHeight="1" thickTop="1" x14ac:dyDescent="0.35">
      <c r="B30" s="365"/>
      <c r="C30" s="366"/>
      <c r="D30" s="366"/>
      <c r="E30" s="367"/>
      <c r="G30" s="368"/>
      <c r="H30" s="369"/>
      <c r="I30" s="370"/>
      <c r="K30" s="365"/>
      <c r="L30" s="366"/>
      <c r="M30" s="366"/>
      <c r="N30" s="367"/>
      <c r="O30" s="134"/>
      <c r="Q30" s="365"/>
      <c r="R30" s="366"/>
      <c r="S30" s="366"/>
      <c r="T30" s="367"/>
      <c r="V30" s="368"/>
      <c r="W30" s="369"/>
      <c r="X30" s="370"/>
      <c r="AA30" s="365"/>
      <c r="AB30" s="366"/>
      <c r="AC30" s="366"/>
      <c r="AD30" s="367"/>
      <c r="AE30" s="134"/>
      <c r="AG30" s="365"/>
      <c r="AH30" s="366"/>
      <c r="AI30" s="366"/>
      <c r="AJ30" s="367"/>
      <c r="AM30" s="365"/>
      <c r="AN30" s="366"/>
      <c r="AO30" s="366"/>
      <c r="AP30" s="367"/>
      <c r="AQ30" s="134"/>
      <c r="AS30" s="365"/>
      <c r="AT30" s="366"/>
      <c r="AU30" s="366"/>
      <c r="AV30" s="367"/>
      <c r="AY30" s="365"/>
      <c r="AZ30" s="366"/>
      <c r="BA30" s="366"/>
      <c r="BB30" s="367"/>
      <c r="BC30" s="134"/>
      <c r="BE30" s="365"/>
      <c r="BF30" s="366"/>
      <c r="BG30" s="366"/>
      <c r="BH30" s="367"/>
      <c r="BI30" s="134"/>
      <c r="BK30" s="365"/>
      <c r="BL30" s="366"/>
      <c r="BM30" s="366"/>
      <c r="BN30" s="367"/>
      <c r="BO30" s="134"/>
    </row>
    <row r="31" spans="1:67" s="364" customFormat="1" ht="20.149999999999999" customHeight="1" x14ac:dyDescent="0.35">
      <c r="B31" s="365"/>
      <c r="C31" s="366"/>
      <c r="D31" s="366"/>
      <c r="E31" s="367"/>
      <c r="G31" s="368"/>
      <c r="H31" s="369"/>
      <c r="I31" s="370"/>
      <c r="K31" s="365"/>
      <c r="L31" s="366"/>
      <c r="M31" s="366"/>
      <c r="N31" s="367"/>
      <c r="O31" s="134"/>
      <c r="Q31" s="365"/>
      <c r="R31" s="366"/>
      <c r="S31" s="366"/>
      <c r="T31" s="367"/>
      <c r="V31" s="368"/>
      <c r="W31" s="369"/>
      <c r="X31" s="370"/>
      <c r="AA31" s="365"/>
      <c r="AB31" s="366"/>
      <c r="AC31" s="366"/>
      <c r="AD31" s="367"/>
      <c r="AE31" s="134"/>
      <c r="AG31" s="365"/>
      <c r="AH31" s="366"/>
      <c r="AI31" s="366"/>
      <c r="AJ31" s="367"/>
      <c r="AM31" s="365"/>
      <c r="AN31" s="366"/>
      <c r="AO31" s="366"/>
      <c r="AP31" s="367"/>
      <c r="AQ31" s="134"/>
      <c r="AS31" s="365"/>
      <c r="AT31" s="366"/>
      <c r="AU31" s="366"/>
      <c r="AV31" s="367"/>
      <c r="AY31" s="365"/>
      <c r="AZ31" s="366"/>
      <c r="BA31" s="366"/>
      <c r="BB31" s="367"/>
      <c r="BC31" s="134"/>
      <c r="BE31" s="365"/>
      <c r="BF31" s="366"/>
      <c r="BG31" s="366"/>
      <c r="BH31" s="367"/>
      <c r="BI31" s="134"/>
      <c r="BK31" s="365"/>
      <c r="BL31" s="366"/>
      <c r="BM31" s="366"/>
      <c r="BN31" s="367"/>
      <c r="BO31" s="134"/>
    </row>
    <row r="32" spans="1:67" s="86" customFormat="1" ht="15" thickBot="1" x14ac:dyDescent="0.4">
      <c r="B32" s="371"/>
      <c r="G32" s="372"/>
      <c r="H32" s="373"/>
      <c r="I32" s="374"/>
      <c r="J32" s="375" t="s">
        <v>241</v>
      </c>
      <c r="K32" s="371"/>
      <c r="Q32" s="371"/>
      <c r="V32" s="372"/>
      <c r="W32" s="373"/>
      <c r="X32" s="374"/>
      <c r="AA32" s="371"/>
      <c r="AG32" s="371"/>
      <c r="AM32" s="371"/>
      <c r="AS32" s="371"/>
      <c r="AY32" s="371"/>
      <c r="BE32" s="371"/>
      <c r="BK32" s="371"/>
    </row>
    <row r="33" spans="1:68" ht="24" customHeight="1" thickTop="1" thickBot="1" x14ac:dyDescent="0.4">
      <c r="A33" t="str">
        <f>A2</f>
        <v>J1</v>
      </c>
      <c r="B33" s="112" t="s">
        <v>11</v>
      </c>
      <c r="C33" s="98" t="s">
        <v>25</v>
      </c>
      <c r="D33" s="20"/>
      <c r="E33" s="20" t="s">
        <v>12</v>
      </c>
      <c r="F33" s="20" t="s">
        <v>13</v>
      </c>
      <c r="G33" s="255" t="s">
        <v>229</v>
      </c>
      <c r="H33" s="255" t="s">
        <v>216</v>
      </c>
      <c r="I33" s="256" t="s">
        <v>228</v>
      </c>
      <c r="J33" t="str">
        <f>J2</f>
        <v>J2</v>
      </c>
      <c r="K33" s="112" t="s">
        <v>11</v>
      </c>
      <c r="L33" s="98" t="s">
        <v>25</v>
      </c>
      <c r="M33" s="99"/>
      <c r="N33" s="20" t="s">
        <v>12</v>
      </c>
      <c r="O33" s="21" t="s">
        <v>13</v>
      </c>
      <c r="P33" t="str">
        <f>P2</f>
        <v>J3</v>
      </c>
      <c r="Q33" s="112" t="s">
        <v>11</v>
      </c>
      <c r="R33" s="98" t="s">
        <v>25</v>
      </c>
      <c r="S33" s="99"/>
      <c r="T33" s="20" t="s">
        <v>12</v>
      </c>
      <c r="U33" s="334" t="s">
        <v>13</v>
      </c>
      <c r="V33" s="335" t="s">
        <v>229</v>
      </c>
      <c r="W33" s="255" t="s">
        <v>216</v>
      </c>
      <c r="X33" s="256" t="s">
        <v>228</v>
      </c>
      <c r="Y33" s="362" t="s">
        <v>241</v>
      </c>
      <c r="Z33" s="360" t="str">
        <f>Z2</f>
        <v>J4</v>
      </c>
      <c r="AA33" s="112" t="s">
        <v>11</v>
      </c>
      <c r="AB33" s="98" t="s">
        <v>25</v>
      </c>
      <c r="AC33" s="99"/>
      <c r="AD33" s="20" t="s">
        <v>12</v>
      </c>
      <c r="AE33" s="21" t="s">
        <v>13</v>
      </c>
      <c r="AF33" t="str">
        <f>AF2</f>
        <v>J5</v>
      </c>
      <c r="AG33" s="112" t="s">
        <v>11</v>
      </c>
      <c r="AH33" s="98" t="s">
        <v>25</v>
      </c>
      <c r="AI33" s="99"/>
      <c r="AJ33" s="20" t="s">
        <v>12</v>
      </c>
      <c r="AK33" s="21" t="s">
        <v>13</v>
      </c>
      <c r="AL33" t="str">
        <f>AL2</f>
        <v>J6</v>
      </c>
      <c r="AM33" s="112" t="s">
        <v>11</v>
      </c>
      <c r="AN33" s="98" t="s">
        <v>25</v>
      </c>
      <c r="AO33" s="99"/>
      <c r="AP33" s="20" t="s">
        <v>12</v>
      </c>
      <c r="AQ33" s="21" t="s">
        <v>13</v>
      </c>
      <c r="AR33" t="str">
        <f>AR2</f>
        <v>J7</v>
      </c>
      <c r="AS33" s="112" t="s">
        <v>11</v>
      </c>
      <c r="AT33" s="98" t="s">
        <v>25</v>
      </c>
      <c r="AU33" s="99"/>
      <c r="AV33" s="20" t="s">
        <v>12</v>
      </c>
      <c r="AW33" s="21" t="s">
        <v>13</v>
      </c>
      <c r="AX33" t="str">
        <f>AX2</f>
        <v>J8</v>
      </c>
      <c r="AY33" s="112" t="s">
        <v>11</v>
      </c>
      <c r="AZ33" s="98" t="s">
        <v>25</v>
      </c>
      <c r="BA33" s="99"/>
      <c r="BB33" s="20" t="s">
        <v>12</v>
      </c>
      <c r="BC33" s="21" t="s">
        <v>13</v>
      </c>
      <c r="BD33" t="str">
        <f>BD2</f>
        <v>J9</v>
      </c>
      <c r="BE33" s="112" t="s">
        <v>11</v>
      </c>
      <c r="BF33" s="98" t="s">
        <v>25</v>
      </c>
      <c r="BG33" s="99"/>
      <c r="BH33" s="20" t="s">
        <v>12</v>
      </c>
      <c r="BI33" s="21" t="s">
        <v>13</v>
      </c>
      <c r="BJ33" t="str">
        <f>BJ2</f>
        <v>J10</v>
      </c>
      <c r="BK33" s="112" t="s">
        <v>11</v>
      </c>
      <c r="BL33" s="98" t="s">
        <v>25</v>
      </c>
      <c r="BM33" s="99"/>
      <c r="BN33" s="20" t="s">
        <v>12</v>
      </c>
      <c r="BO33" s="21" t="s">
        <v>13</v>
      </c>
      <c r="BP33" s="49"/>
    </row>
    <row r="34" spans="1:68" ht="20.149999999999999" customHeight="1" thickTop="1" x14ac:dyDescent="0.35">
      <c r="B34" s="101" t="s">
        <v>16</v>
      </c>
      <c r="C34" s="238" t="s">
        <v>26</v>
      </c>
      <c r="D34" s="238"/>
      <c r="E34" s="164">
        <f>+C5</f>
        <v>0</v>
      </c>
      <c r="F34" s="164"/>
      <c r="G34" s="261" t="s">
        <v>95</v>
      </c>
      <c r="H34" s="246" t="s">
        <v>230</v>
      </c>
      <c r="I34" s="241">
        <v>1</v>
      </c>
      <c r="J34" s="296"/>
      <c r="K34" s="101" t="str">
        <f>$B$34</f>
        <v>Créances en suspens</v>
      </c>
      <c r="L34" s="158" t="s">
        <v>26</v>
      </c>
      <c r="M34" s="159"/>
      <c r="N34" s="160">
        <f>+L5</f>
        <v>0</v>
      </c>
      <c r="O34" s="161"/>
      <c r="Q34" s="101" t="str">
        <f>$B$34</f>
        <v>Créances en suspens</v>
      </c>
      <c r="R34" s="158" t="s">
        <v>26</v>
      </c>
      <c r="S34" s="159"/>
      <c r="T34" s="160">
        <f>+R5</f>
        <v>0</v>
      </c>
      <c r="U34" s="336"/>
      <c r="V34" s="337" t="s">
        <v>95</v>
      </c>
      <c r="W34" s="315" t="s">
        <v>230</v>
      </c>
      <c r="X34" s="241">
        <v>1</v>
      </c>
      <c r="Y34" s="296"/>
      <c r="Z34" s="360"/>
      <c r="AA34" s="101" t="str">
        <f>$B$34</f>
        <v>Créances en suspens</v>
      </c>
      <c r="AB34" s="158" t="s">
        <v>26</v>
      </c>
      <c r="AC34" s="159"/>
      <c r="AD34" s="160">
        <f>+AB5</f>
        <v>7105</v>
      </c>
      <c r="AE34" s="161"/>
      <c r="AG34" s="101" t="str">
        <f>$B$34</f>
        <v>Créances en suspens</v>
      </c>
      <c r="AH34" s="158" t="s">
        <v>26</v>
      </c>
      <c r="AI34" s="159"/>
      <c r="AJ34" s="160">
        <f>+AH5</f>
        <v>0</v>
      </c>
      <c r="AK34" s="161"/>
      <c r="AM34" s="101" t="str">
        <f>$B$34</f>
        <v>Créances en suspens</v>
      </c>
      <c r="AN34" s="158" t="s">
        <v>26</v>
      </c>
      <c r="AO34" s="159"/>
      <c r="AP34" s="160">
        <f>+AN5</f>
        <v>7225</v>
      </c>
      <c r="AQ34" s="161"/>
      <c r="AS34" s="101" t="str">
        <f>$B$34</f>
        <v>Créances en suspens</v>
      </c>
      <c r="AT34" s="158" t="s">
        <v>26</v>
      </c>
      <c r="AU34" s="159"/>
      <c r="AV34" s="160">
        <f>+AT5</f>
        <v>17340</v>
      </c>
      <c r="AW34" s="161"/>
      <c r="AY34" s="101" t="str">
        <f>$B$34</f>
        <v>Créances en suspens</v>
      </c>
      <c r="AZ34" s="158" t="s">
        <v>26</v>
      </c>
      <c r="BA34" s="159"/>
      <c r="BB34" s="160">
        <f>+AZ5</f>
        <v>0</v>
      </c>
      <c r="BC34" s="161"/>
      <c r="BE34" s="101" t="str">
        <f>$B$34</f>
        <v>Créances en suspens</v>
      </c>
      <c r="BF34" s="158" t="s">
        <v>26</v>
      </c>
      <c r="BG34" s="159"/>
      <c r="BH34" s="160">
        <f>+BF5</f>
        <v>0</v>
      </c>
      <c r="BI34" s="161"/>
      <c r="BK34" s="101" t="str">
        <f>$B$34</f>
        <v>Créances en suspens</v>
      </c>
      <c r="BL34" s="158" t="s">
        <v>26</v>
      </c>
      <c r="BM34" s="159"/>
      <c r="BN34" s="160">
        <f>+BL5</f>
        <v>89000</v>
      </c>
      <c r="BO34" s="161"/>
      <c r="BP34" s="50"/>
    </row>
    <row r="35" spans="1:68" ht="20.149999999999999" customHeight="1" x14ac:dyDescent="0.35">
      <c r="B35" s="101"/>
      <c r="C35" s="162" t="s">
        <v>50</v>
      </c>
      <c r="D35" s="163"/>
      <c r="E35" s="219"/>
      <c r="F35" s="219">
        <f>+E34</f>
        <v>0</v>
      </c>
      <c r="G35" s="262" t="s">
        <v>95</v>
      </c>
      <c r="H35" s="230" t="s">
        <v>230</v>
      </c>
      <c r="I35" s="224">
        <f>I34</f>
        <v>1</v>
      </c>
      <c r="J35" s="296"/>
      <c r="K35" s="101"/>
      <c r="L35" s="162" t="s">
        <v>50</v>
      </c>
      <c r="M35" s="163"/>
      <c r="N35" s="164"/>
      <c r="O35" s="165">
        <f>+N34</f>
        <v>0</v>
      </c>
      <c r="Q35" s="101"/>
      <c r="R35" s="162" t="s">
        <v>50</v>
      </c>
      <c r="S35" s="163"/>
      <c r="T35" s="164"/>
      <c r="U35" s="338">
        <f>+T34</f>
        <v>0</v>
      </c>
      <c r="V35" s="339" t="s">
        <v>95</v>
      </c>
      <c r="W35" s="316" t="s">
        <v>230</v>
      </c>
      <c r="X35" s="224">
        <f>X34</f>
        <v>1</v>
      </c>
      <c r="Y35" s="296"/>
      <c r="Z35" s="360"/>
      <c r="AA35" s="101"/>
      <c r="AB35" s="162" t="s">
        <v>50</v>
      </c>
      <c r="AC35" s="163"/>
      <c r="AD35" s="164"/>
      <c r="AE35" s="165">
        <f>+AD34</f>
        <v>7105</v>
      </c>
      <c r="AG35" s="101"/>
      <c r="AH35" s="162" t="s">
        <v>50</v>
      </c>
      <c r="AI35" s="163"/>
      <c r="AJ35" s="164"/>
      <c r="AK35" s="165">
        <f>+AJ34</f>
        <v>0</v>
      </c>
      <c r="AM35" s="101"/>
      <c r="AN35" s="162" t="s">
        <v>50</v>
      </c>
      <c r="AO35" s="163"/>
      <c r="AP35" s="164"/>
      <c r="AQ35" s="165">
        <f>+AP34</f>
        <v>7225</v>
      </c>
      <c r="AS35" s="101"/>
      <c r="AT35" s="162" t="s">
        <v>50</v>
      </c>
      <c r="AU35" s="163"/>
      <c r="AV35" s="164"/>
      <c r="AW35" s="165">
        <f>+AV34</f>
        <v>17340</v>
      </c>
      <c r="AY35" s="101"/>
      <c r="AZ35" s="162" t="s">
        <v>50</v>
      </c>
      <c r="BA35" s="163"/>
      <c r="BB35" s="164"/>
      <c r="BC35" s="165">
        <f>+BB34</f>
        <v>0</v>
      </c>
      <c r="BE35" s="101"/>
      <c r="BF35" s="162" t="s">
        <v>50</v>
      </c>
      <c r="BG35" s="163"/>
      <c r="BH35" s="164"/>
      <c r="BI35" s="165">
        <f>+BH34</f>
        <v>0</v>
      </c>
      <c r="BK35" s="101"/>
      <c r="BL35" s="162" t="s">
        <v>50</v>
      </c>
      <c r="BM35" s="163"/>
      <c r="BN35" s="164"/>
      <c r="BO35" s="165">
        <f>+BN34</f>
        <v>89000</v>
      </c>
    </row>
    <row r="36" spans="1:68" ht="20.149999999999999" customHeight="1" x14ac:dyDescent="0.35">
      <c r="B36" s="101"/>
      <c r="C36" s="166" t="s">
        <v>137</v>
      </c>
      <c r="D36" s="167"/>
      <c r="E36" s="220">
        <f>+E34</f>
        <v>0</v>
      </c>
      <c r="F36" s="220"/>
      <c r="G36" s="263" t="s">
        <v>180</v>
      </c>
      <c r="H36" s="231" t="s">
        <v>230</v>
      </c>
      <c r="I36" s="224">
        <f>I34+1</f>
        <v>2</v>
      </c>
      <c r="J36" s="296"/>
      <c r="K36" s="101"/>
      <c r="L36" s="166" t="s">
        <v>137</v>
      </c>
      <c r="M36" s="167"/>
      <c r="N36" s="168">
        <f>+N34</f>
        <v>0</v>
      </c>
      <c r="O36" s="169"/>
      <c r="Q36" s="101"/>
      <c r="R36" s="166" t="s">
        <v>137</v>
      </c>
      <c r="S36" s="167"/>
      <c r="T36" s="168">
        <f>+T34</f>
        <v>0</v>
      </c>
      <c r="U36" s="340"/>
      <c r="V36" s="341" t="s">
        <v>180</v>
      </c>
      <c r="W36" s="317" t="s">
        <v>230</v>
      </c>
      <c r="X36" s="224">
        <f>X34+1</f>
        <v>2</v>
      </c>
      <c r="Y36" s="296"/>
      <c r="Z36" s="360"/>
      <c r="AA36" s="101"/>
      <c r="AB36" s="166" t="s">
        <v>137</v>
      </c>
      <c r="AC36" s="167"/>
      <c r="AD36" s="168">
        <f>+AD34</f>
        <v>7105</v>
      </c>
      <c r="AE36" s="169"/>
      <c r="AG36" s="101"/>
      <c r="AH36" s="166" t="s">
        <v>137</v>
      </c>
      <c r="AI36" s="167"/>
      <c r="AJ36" s="168">
        <f>+AJ34</f>
        <v>0</v>
      </c>
      <c r="AK36" s="169"/>
      <c r="AM36" s="101"/>
      <c r="AN36" s="166" t="s">
        <v>137</v>
      </c>
      <c r="AO36" s="167"/>
      <c r="AP36" s="168">
        <f>+AP34</f>
        <v>7225</v>
      </c>
      <c r="AQ36" s="169"/>
      <c r="AS36" s="101"/>
      <c r="AT36" s="166" t="s">
        <v>137</v>
      </c>
      <c r="AU36" s="167"/>
      <c r="AV36" s="168">
        <f>+AV34</f>
        <v>17340</v>
      </c>
      <c r="AW36" s="169"/>
      <c r="AY36" s="101"/>
      <c r="AZ36" s="166" t="s">
        <v>137</v>
      </c>
      <c r="BA36" s="167"/>
      <c r="BB36" s="168">
        <f>+BB34</f>
        <v>0</v>
      </c>
      <c r="BC36" s="169"/>
      <c r="BE36" s="101"/>
      <c r="BF36" s="166" t="s">
        <v>137</v>
      </c>
      <c r="BG36" s="167"/>
      <c r="BH36" s="168">
        <f>+BH34</f>
        <v>0</v>
      </c>
      <c r="BI36" s="169"/>
      <c r="BK36" s="101"/>
      <c r="BL36" s="166" t="s">
        <v>137</v>
      </c>
      <c r="BM36" s="167"/>
      <c r="BN36" s="168">
        <f>+BN34</f>
        <v>89000</v>
      </c>
      <c r="BO36" s="169"/>
    </row>
    <row r="37" spans="1:68" ht="20.149999999999999" customHeight="1" x14ac:dyDescent="0.35">
      <c r="B37" s="101"/>
      <c r="C37" s="170" t="s">
        <v>209</v>
      </c>
      <c r="D37" s="167"/>
      <c r="E37" s="220"/>
      <c r="F37" s="220">
        <f>+E36</f>
        <v>0</v>
      </c>
      <c r="G37" s="263" t="s">
        <v>180</v>
      </c>
      <c r="H37" s="231" t="s">
        <v>230</v>
      </c>
      <c r="I37" s="224">
        <f>I36</f>
        <v>2</v>
      </c>
      <c r="J37" s="296"/>
      <c r="K37" s="101"/>
      <c r="L37" s="170" t="s">
        <v>209</v>
      </c>
      <c r="M37" s="171"/>
      <c r="N37" s="168"/>
      <c r="O37" s="169">
        <f>+N36</f>
        <v>0</v>
      </c>
      <c r="Q37" s="101"/>
      <c r="R37" s="170" t="s">
        <v>209</v>
      </c>
      <c r="S37" s="171"/>
      <c r="T37" s="168"/>
      <c r="U37" s="340">
        <f>+T36</f>
        <v>0</v>
      </c>
      <c r="V37" s="341" t="s">
        <v>180</v>
      </c>
      <c r="W37" s="317" t="s">
        <v>230</v>
      </c>
      <c r="X37" s="224">
        <f>X36</f>
        <v>2</v>
      </c>
      <c r="Y37" s="296"/>
      <c r="Z37" s="360"/>
      <c r="AA37" s="101"/>
      <c r="AB37" s="170" t="s">
        <v>209</v>
      </c>
      <c r="AC37" s="171"/>
      <c r="AD37" s="168"/>
      <c r="AE37" s="169">
        <f>+AD36</f>
        <v>7105</v>
      </c>
      <c r="AG37" s="101"/>
      <c r="AH37" s="170" t="s">
        <v>209</v>
      </c>
      <c r="AI37" s="171"/>
      <c r="AJ37" s="168"/>
      <c r="AK37" s="169">
        <f>+AJ36</f>
        <v>0</v>
      </c>
      <c r="AM37" s="101"/>
      <c r="AN37" s="170" t="s">
        <v>209</v>
      </c>
      <c r="AO37" s="171"/>
      <c r="AP37" s="168"/>
      <c r="AQ37" s="169">
        <f>+AP36</f>
        <v>7225</v>
      </c>
      <c r="AS37" s="101"/>
      <c r="AT37" s="170" t="s">
        <v>209</v>
      </c>
      <c r="AU37" s="171"/>
      <c r="AV37" s="168"/>
      <c r="AW37" s="169">
        <f>+AV36</f>
        <v>17340</v>
      </c>
      <c r="AY37" s="101"/>
      <c r="AZ37" s="170" t="s">
        <v>209</v>
      </c>
      <c r="BA37" s="171"/>
      <c r="BB37" s="168"/>
      <c r="BC37" s="169">
        <f>+BB36</f>
        <v>0</v>
      </c>
      <c r="BE37" s="101"/>
      <c r="BF37" s="170" t="s">
        <v>209</v>
      </c>
      <c r="BG37" s="171"/>
      <c r="BH37" s="168"/>
      <c r="BI37" s="169">
        <f>+BH36</f>
        <v>0</v>
      </c>
      <c r="BK37" s="101"/>
      <c r="BL37" s="170" t="s">
        <v>209</v>
      </c>
      <c r="BM37" s="171"/>
      <c r="BN37" s="168"/>
      <c r="BO37" s="169">
        <f>+BN36</f>
        <v>89000</v>
      </c>
    </row>
    <row r="38" spans="1:68" ht="20.149999999999999" customHeight="1" x14ac:dyDescent="0.35">
      <c r="B38" s="101"/>
      <c r="C38" s="172" t="s">
        <v>209</v>
      </c>
      <c r="D38" s="199"/>
      <c r="E38" s="221">
        <f>+E36</f>
        <v>0</v>
      </c>
      <c r="F38" s="221"/>
      <c r="G38" s="264" t="s">
        <v>181</v>
      </c>
      <c r="H38" s="232" t="s">
        <v>230</v>
      </c>
      <c r="I38" s="224">
        <f t="shared" ref="I38" si="0">I36+1</f>
        <v>3</v>
      </c>
      <c r="J38" s="296"/>
      <c r="K38" s="101"/>
      <c r="L38" s="172" t="s">
        <v>209</v>
      </c>
      <c r="M38" s="173"/>
      <c r="N38" s="174">
        <f>+N36</f>
        <v>0</v>
      </c>
      <c r="O38" s="175"/>
      <c r="Q38" s="101"/>
      <c r="R38" s="172" t="s">
        <v>209</v>
      </c>
      <c r="S38" s="173"/>
      <c r="T38" s="174">
        <f>+T36</f>
        <v>0</v>
      </c>
      <c r="U38" s="342"/>
      <c r="V38" s="343" t="s">
        <v>181</v>
      </c>
      <c r="W38" s="318" t="s">
        <v>230</v>
      </c>
      <c r="X38" s="224">
        <f t="shared" ref="X38" si="1">X36+1</f>
        <v>3</v>
      </c>
      <c r="Y38" s="296"/>
      <c r="Z38" s="360"/>
      <c r="AA38" s="101"/>
      <c r="AB38" s="172" t="s">
        <v>209</v>
      </c>
      <c r="AC38" s="173"/>
      <c r="AD38" s="174">
        <f>+AD36</f>
        <v>7105</v>
      </c>
      <c r="AE38" s="175"/>
      <c r="AG38" s="101"/>
      <c r="AH38" s="172" t="s">
        <v>209</v>
      </c>
      <c r="AI38" s="173"/>
      <c r="AJ38" s="174">
        <f>+AJ36</f>
        <v>0</v>
      </c>
      <c r="AK38" s="175"/>
      <c r="AM38" s="101"/>
      <c r="AN38" s="172" t="s">
        <v>209</v>
      </c>
      <c r="AO38" s="173"/>
      <c r="AP38" s="174">
        <f>+AP36</f>
        <v>7225</v>
      </c>
      <c r="AQ38" s="175"/>
      <c r="AS38" s="101"/>
      <c r="AT38" s="172" t="s">
        <v>209</v>
      </c>
      <c r="AU38" s="173"/>
      <c r="AV38" s="174">
        <f>+AV36</f>
        <v>17340</v>
      </c>
      <c r="AW38" s="175"/>
      <c r="AY38" s="101"/>
      <c r="AZ38" s="172" t="s">
        <v>209</v>
      </c>
      <c r="BA38" s="173"/>
      <c r="BB38" s="174">
        <f>+BB36</f>
        <v>0</v>
      </c>
      <c r="BC38" s="175"/>
      <c r="BE38" s="101"/>
      <c r="BF38" s="172" t="s">
        <v>209</v>
      </c>
      <c r="BG38" s="173"/>
      <c r="BH38" s="174">
        <f>+BH36</f>
        <v>0</v>
      </c>
      <c r="BI38" s="175"/>
      <c r="BK38" s="101"/>
      <c r="BL38" s="172" t="s">
        <v>209</v>
      </c>
      <c r="BM38" s="173"/>
      <c r="BN38" s="174">
        <f>+BN36</f>
        <v>89000</v>
      </c>
      <c r="BO38" s="175"/>
    </row>
    <row r="39" spans="1:68" ht="20.149999999999999" customHeight="1" x14ac:dyDescent="0.35">
      <c r="B39" s="102"/>
      <c r="C39" s="176" t="s">
        <v>138</v>
      </c>
      <c r="D39" s="177"/>
      <c r="E39" s="178"/>
      <c r="F39" s="178">
        <f>+E34</f>
        <v>0</v>
      </c>
      <c r="G39" s="265" t="s">
        <v>181</v>
      </c>
      <c r="H39" s="242" t="s">
        <v>230</v>
      </c>
      <c r="I39" s="243">
        <f t="shared" ref="I39" si="2">I38</f>
        <v>3</v>
      </c>
      <c r="J39" s="296"/>
      <c r="K39" s="102"/>
      <c r="L39" s="176" t="s">
        <v>138</v>
      </c>
      <c r="M39" s="177"/>
      <c r="N39" s="178"/>
      <c r="O39" s="179">
        <f>+N34</f>
        <v>0</v>
      </c>
      <c r="Q39" s="102"/>
      <c r="R39" s="176" t="s">
        <v>138</v>
      </c>
      <c r="S39" s="177"/>
      <c r="T39" s="178"/>
      <c r="U39" s="344">
        <f>+T34</f>
        <v>0</v>
      </c>
      <c r="V39" s="345" t="s">
        <v>181</v>
      </c>
      <c r="W39" s="319" t="s">
        <v>230</v>
      </c>
      <c r="X39" s="243">
        <f t="shared" ref="X39" si="3">X38</f>
        <v>3</v>
      </c>
      <c r="Y39" s="296"/>
      <c r="Z39" s="360"/>
      <c r="AA39" s="102"/>
      <c r="AB39" s="176" t="s">
        <v>138</v>
      </c>
      <c r="AC39" s="177"/>
      <c r="AD39" s="178"/>
      <c r="AE39" s="179">
        <f>+AD34</f>
        <v>7105</v>
      </c>
      <c r="AG39" s="102"/>
      <c r="AH39" s="176" t="s">
        <v>138</v>
      </c>
      <c r="AI39" s="177"/>
      <c r="AJ39" s="178"/>
      <c r="AK39" s="179">
        <f>+AJ34</f>
        <v>0</v>
      </c>
      <c r="AM39" s="102"/>
      <c r="AN39" s="176" t="s">
        <v>138</v>
      </c>
      <c r="AO39" s="177"/>
      <c r="AP39" s="178"/>
      <c r="AQ39" s="179">
        <f>+AP34</f>
        <v>7225</v>
      </c>
      <c r="AS39" s="102"/>
      <c r="AT39" s="176" t="s">
        <v>138</v>
      </c>
      <c r="AU39" s="177"/>
      <c r="AV39" s="178"/>
      <c r="AW39" s="179">
        <f>+AV34</f>
        <v>17340</v>
      </c>
      <c r="AY39" s="102"/>
      <c r="AZ39" s="176" t="s">
        <v>138</v>
      </c>
      <c r="BA39" s="177"/>
      <c r="BB39" s="178"/>
      <c r="BC39" s="179">
        <f>+BB34</f>
        <v>0</v>
      </c>
      <c r="BE39" s="102"/>
      <c r="BF39" s="176" t="s">
        <v>138</v>
      </c>
      <c r="BG39" s="177"/>
      <c r="BH39" s="178"/>
      <c r="BI39" s="179">
        <f>+BH34</f>
        <v>0</v>
      </c>
      <c r="BK39" s="102"/>
      <c r="BL39" s="176" t="s">
        <v>138</v>
      </c>
      <c r="BM39" s="177"/>
      <c r="BN39" s="178"/>
      <c r="BO39" s="179">
        <f>+BN34</f>
        <v>89000</v>
      </c>
    </row>
    <row r="40" spans="1:68" ht="20.149999999999999" customHeight="1" x14ac:dyDescent="0.35">
      <c r="B40" s="91" t="s">
        <v>17</v>
      </c>
      <c r="C40" s="158" t="s">
        <v>26</v>
      </c>
      <c r="D40" s="257"/>
      <c r="E40" s="164">
        <f>+C6</f>
        <v>2000</v>
      </c>
      <c r="F40" s="239"/>
      <c r="G40" s="261" t="s">
        <v>95</v>
      </c>
      <c r="H40" s="240" t="s">
        <v>231</v>
      </c>
      <c r="I40" s="241">
        <f t="shared" ref="I40" si="4">I38+1</f>
        <v>4</v>
      </c>
      <c r="J40" s="294"/>
      <c r="K40" s="91" t="str">
        <f>$B$40</f>
        <v>Commissions</v>
      </c>
      <c r="L40" s="158" t="s">
        <v>26</v>
      </c>
      <c r="M40" s="159"/>
      <c r="N40" s="160">
        <f>+L6</f>
        <v>3000</v>
      </c>
      <c r="O40" s="187"/>
      <c r="Q40" s="91" t="str">
        <f>$B$40</f>
        <v>Commissions</v>
      </c>
      <c r="R40" s="158" t="s">
        <v>26</v>
      </c>
      <c r="S40" s="159"/>
      <c r="T40" s="160">
        <f>+R6</f>
        <v>2000</v>
      </c>
      <c r="U40" s="346"/>
      <c r="V40" s="347" t="s">
        <v>95</v>
      </c>
      <c r="W40" s="320" t="s">
        <v>231</v>
      </c>
      <c r="X40" s="241">
        <f t="shared" ref="X40" si="5">X38+1</f>
        <v>4</v>
      </c>
      <c r="Y40" s="294"/>
      <c r="Z40" s="360"/>
      <c r="AA40" s="91" t="str">
        <f>$B$40</f>
        <v>Commissions</v>
      </c>
      <c r="AB40" s="158" t="s">
        <v>26</v>
      </c>
      <c r="AC40" s="159"/>
      <c r="AD40" s="160">
        <f>+AB6</f>
        <v>1000</v>
      </c>
      <c r="AE40" s="187"/>
      <c r="AG40" s="91" t="str">
        <f>$B$40</f>
        <v>Commissions</v>
      </c>
      <c r="AH40" s="158" t="s">
        <v>26</v>
      </c>
      <c r="AI40" s="159"/>
      <c r="AJ40" s="160">
        <f>+AH6</f>
        <v>2000</v>
      </c>
      <c r="AK40" s="187"/>
      <c r="AM40" s="91" t="str">
        <f>$B$40</f>
        <v>Commissions</v>
      </c>
      <c r="AN40" s="158" t="s">
        <v>26</v>
      </c>
      <c r="AO40" s="159"/>
      <c r="AP40" s="160">
        <f>+AN6</f>
        <v>0</v>
      </c>
      <c r="AQ40" s="187"/>
      <c r="AS40" s="91" t="str">
        <f>$B$40</f>
        <v>Commissions</v>
      </c>
      <c r="AT40" s="158" t="s">
        <v>26</v>
      </c>
      <c r="AU40" s="159"/>
      <c r="AV40" s="160">
        <f>+AT6</f>
        <v>500</v>
      </c>
      <c r="AW40" s="187"/>
      <c r="AY40" s="91" t="str">
        <f>$B$40</f>
        <v>Commissions</v>
      </c>
      <c r="AZ40" s="158" t="s">
        <v>26</v>
      </c>
      <c r="BA40" s="159"/>
      <c r="BB40" s="160">
        <f>+AZ6</f>
        <v>2000</v>
      </c>
      <c r="BC40" s="187"/>
      <c r="BE40" s="91" t="str">
        <f>$B$40</f>
        <v>Commissions</v>
      </c>
      <c r="BF40" s="158" t="s">
        <v>26</v>
      </c>
      <c r="BG40" s="159"/>
      <c r="BH40" s="160">
        <f>+BF6</f>
        <v>1000</v>
      </c>
      <c r="BI40" s="187"/>
      <c r="BK40" s="91" t="str">
        <f>$B$40</f>
        <v>Commissions</v>
      </c>
      <c r="BL40" s="158" t="s">
        <v>26</v>
      </c>
      <c r="BM40" s="159"/>
      <c r="BN40" s="160">
        <f>+BL6</f>
        <v>2500</v>
      </c>
      <c r="BO40" s="187"/>
    </row>
    <row r="41" spans="1:68" ht="20.149999999999999" customHeight="1" x14ac:dyDescent="0.35">
      <c r="B41" s="92"/>
      <c r="C41" s="162" t="s">
        <v>132</v>
      </c>
      <c r="D41" s="163"/>
      <c r="E41" s="219"/>
      <c r="F41" s="219">
        <f>+E40</f>
        <v>2000</v>
      </c>
      <c r="G41" s="262" t="s">
        <v>95</v>
      </c>
      <c r="H41" s="233" t="s">
        <v>231</v>
      </c>
      <c r="I41" s="224">
        <f t="shared" ref="I41" si="6">I40</f>
        <v>4</v>
      </c>
      <c r="J41" s="294"/>
      <c r="K41" s="92"/>
      <c r="L41" s="162" t="s">
        <v>132</v>
      </c>
      <c r="M41" s="163"/>
      <c r="N41" s="164"/>
      <c r="O41" s="165">
        <f>+N40</f>
        <v>3000</v>
      </c>
      <c r="Q41" s="92"/>
      <c r="R41" s="162" t="s">
        <v>132</v>
      </c>
      <c r="S41" s="163"/>
      <c r="T41" s="164"/>
      <c r="U41" s="338">
        <f>+T40</f>
        <v>2000</v>
      </c>
      <c r="V41" s="339" t="s">
        <v>95</v>
      </c>
      <c r="W41" s="321" t="s">
        <v>231</v>
      </c>
      <c r="X41" s="224">
        <f t="shared" ref="X41" si="7">X40</f>
        <v>4</v>
      </c>
      <c r="Y41" s="294"/>
      <c r="Z41" s="360"/>
      <c r="AA41" s="92"/>
      <c r="AB41" s="162" t="s">
        <v>132</v>
      </c>
      <c r="AC41" s="163"/>
      <c r="AD41" s="164"/>
      <c r="AE41" s="165">
        <f>+AD40</f>
        <v>1000</v>
      </c>
      <c r="AG41" s="92"/>
      <c r="AH41" s="162" t="s">
        <v>132</v>
      </c>
      <c r="AI41" s="163"/>
      <c r="AJ41" s="164"/>
      <c r="AK41" s="165">
        <f>+AJ40</f>
        <v>2000</v>
      </c>
      <c r="AM41" s="92"/>
      <c r="AN41" s="162" t="s">
        <v>132</v>
      </c>
      <c r="AO41" s="163"/>
      <c r="AP41" s="164"/>
      <c r="AQ41" s="165">
        <f>+AP40</f>
        <v>0</v>
      </c>
      <c r="AS41" s="92"/>
      <c r="AT41" s="162" t="s">
        <v>132</v>
      </c>
      <c r="AU41" s="163"/>
      <c r="AV41" s="164"/>
      <c r="AW41" s="165">
        <f>+AV40</f>
        <v>500</v>
      </c>
      <c r="AY41" s="92"/>
      <c r="AZ41" s="162" t="s">
        <v>132</v>
      </c>
      <c r="BA41" s="163"/>
      <c r="BB41" s="164"/>
      <c r="BC41" s="165">
        <f>+BB40</f>
        <v>2000</v>
      </c>
      <c r="BE41" s="92"/>
      <c r="BF41" s="162" t="s">
        <v>132</v>
      </c>
      <c r="BG41" s="163"/>
      <c r="BH41" s="164"/>
      <c r="BI41" s="165">
        <f>+BH40</f>
        <v>1000</v>
      </c>
      <c r="BK41" s="92"/>
      <c r="BL41" s="162" t="s">
        <v>132</v>
      </c>
      <c r="BM41" s="163"/>
      <c r="BN41" s="164"/>
      <c r="BO41" s="165">
        <f>+BN40</f>
        <v>2500</v>
      </c>
    </row>
    <row r="42" spans="1:68" ht="20.149999999999999" customHeight="1" x14ac:dyDescent="0.35">
      <c r="B42" s="92"/>
      <c r="C42" s="166" t="s">
        <v>137</v>
      </c>
      <c r="D42" s="167"/>
      <c r="E42" s="220">
        <f>F41</f>
        <v>2000</v>
      </c>
      <c r="F42" s="220"/>
      <c r="G42" s="263" t="s">
        <v>180</v>
      </c>
      <c r="H42" s="231" t="s">
        <v>218</v>
      </c>
      <c r="I42" s="224">
        <f t="shared" ref="I42" si="8">I40+1</f>
        <v>5</v>
      </c>
      <c r="J42" s="294"/>
      <c r="K42" s="92"/>
      <c r="L42" s="166" t="s">
        <v>137</v>
      </c>
      <c r="M42" s="167"/>
      <c r="N42" s="168">
        <f>+N40</f>
        <v>3000</v>
      </c>
      <c r="O42" s="169"/>
      <c r="Q42" s="92"/>
      <c r="R42" s="166" t="s">
        <v>137</v>
      </c>
      <c r="S42" s="167"/>
      <c r="T42" s="168">
        <f>+T40</f>
        <v>2000</v>
      </c>
      <c r="U42" s="340"/>
      <c r="V42" s="341" t="s">
        <v>180</v>
      </c>
      <c r="W42" s="317" t="s">
        <v>218</v>
      </c>
      <c r="X42" s="224">
        <f t="shared" ref="X42" si="9">X40+1</f>
        <v>5</v>
      </c>
      <c r="Y42" s="294"/>
      <c r="Z42" s="360"/>
      <c r="AA42" s="92"/>
      <c r="AB42" s="166" t="s">
        <v>137</v>
      </c>
      <c r="AC42" s="167"/>
      <c r="AD42" s="168">
        <f>+AD40</f>
        <v>1000</v>
      </c>
      <c r="AE42" s="169"/>
      <c r="AG42" s="92"/>
      <c r="AH42" s="166" t="s">
        <v>137</v>
      </c>
      <c r="AI42" s="167"/>
      <c r="AJ42" s="168">
        <f>+AJ40</f>
        <v>2000</v>
      </c>
      <c r="AK42" s="169"/>
      <c r="AM42" s="92"/>
      <c r="AN42" s="166" t="s">
        <v>137</v>
      </c>
      <c r="AO42" s="167"/>
      <c r="AP42" s="168">
        <f>+AP40</f>
        <v>0</v>
      </c>
      <c r="AQ42" s="169"/>
      <c r="AS42" s="92"/>
      <c r="AT42" s="166" t="s">
        <v>137</v>
      </c>
      <c r="AU42" s="167"/>
      <c r="AV42" s="168">
        <f>+AV40</f>
        <v>500</v>
      </c>
      <c r="AW42" s="169"/>
      <c r="AX42" s="204"/>
      <c r="AY42" s="92"/>
      <c r="AZ42" s="166" t="s">
        <v>137</v>
      </c>
      <c r="BA42" s="167"/>
      <c r="BB42" s="168">
        <f>+BB40</f>
        <v>2000</v>
      </c>
      <c r="BC42" s="169"/>
      <c r="BE42" s="92"/>
      <c r="BF42" s="166" t="s">
        <v>137</v>
      </c>
      <c r="BG42" s="167"/>
      <c r="BH42" s="168">
        <f>+BH40</f>
        <v>1000</v>
      </c>
      <c r="BI42" s="169"/>
      <c r="BK42" s="92"/>
      <c r="BL42" s="166" t="s">
        <v>137</v>
      </c>
      <c r="BM42" s="167"/>
      <c r="BN42" s="168">
        <f>+BN40</f>
        <v>2500</v>
      </c>
      <c r="BO42" s="169"/>
    </row>
    <row r="43" spans="1:68" ht="20.149999999999999" customHeight="1" x14ac:dyDescent="0.35">
      <c r="B43" s="101"/>
      <c r="C43" s="170" t="s">
        <v>209</v>
      </c>
      <c r="D43" s="167"/>
      <c r="E43" s="220"/>
      <c r="F43" s="220">
        <f>+E42</f>
        <v>2000</v>
      </c>
      <c r="G43" s="263" t="s">
        <v>180</v>
      </c>
      <c r="H43" s="231" t="s">
        <v>218</v>
      </c>
      <c r="I43" s="224">
        <f t="shared" ref="I43" si="10">I42</f>
        <v>5</v>
      </c>
      <c r="J43" s="294"/>
      <c r="K43" s="101"/>
      <c r="L43" s="170" t="s">
        <v>209</v>
      </c>
      <c r="M43" s="171"/>
      <c r="N43" s="168"/>
      <c r="O43" s="169">
        <f>+N42</f>
        <v>3000</v>
      </c>
      <c r="Q43" s="101"/>
      <c r="R43" s="170" t="s">
        <v>209</v>
      </c>
      <c r="S43" s="171"/>
      <c r="T43" s="168"/>
      <c r="U43" s="340">
        <f>+T42</f>
        <v>2000</v>
      </c>
      <c r="V43" s="341" t="s">
        <v>180</v>
      </c>
      <c r="W43" s="317" t="s">
        <v>218</v>
      </c>
      <c r="X43" s="224">
        <f t="shared" ref="X43" si="11">X42</f>
        <v>5</v>
      </c>
      <c r="Y43" s="294"/>
      <c r="Z43" s="360"/>
      <c r="AA43" s="101"/>
      <c r="AB43" s="170" t="s">
        <v>209</v>
      </c>
      <c r="AC43" s="171"/>
      <c r="AD43" s="168"/>
      <c r="AE43" s="169">
        <f>+AD42</f>
        <v>1000</v>
      </c>
      <c r="AG43" s="101"/>
      <c r="AH43" s="170" t="s">
        <v>209</v>
      </c>
      <c r="AI43" s="171"/>
      <c r="AJ43" s="168"/>
      <c r="AK43" s="169">
        <f>+AJ42</f>
        <v>2000</v>
      </c>
      <c r="AM43" s="101"/>
      <c r="AN43" s="170" t="s">
        <v>209</v>
      </c>
      <c r="AO43" s="171"/>
      <c r="AP43" s="168"/>
      <c r="AQ43" s="169">
        <f>+AP42</f>
        <v>0</v>
      </c>
      <c r="AS43" s="101"/>
      <c r="AT43" s="170" t="s">
        <v>209</v>
      </c>
      <c r="AU43" s="171"/>
      <c r="AV43" s="168"/>
      <c r="AW43" s="169">
        <f>+AV42</f>
        <v>500</v>
      </c>
      <c r="AX43" s="204"/>
      <c r="AY43" s="101"/>
      <c r="AZ43" s="170" t="s">
        <v>209</v>
      </c>
      <c r="BA43" s="171"/>
      <c r="BB43" s="168"/>
      <c r="BC43" s="169">
        <f>+BB42</f>
        <v>2000</v>
      </c>
      <c r="BE43" s="101"/>
      <c r="BF43" s="170" t="s">
        <v>209</v>
      </c>
      <c r="BG43" s="171"/>
      <c r="BH43" s="168"/>
      <c r="BI43" s="169">
        <f>+BH42</f>
        <v>1000</v>
      </c>
      <c r="BK43" s="101"/>
      <c r="BL43" s="170" t="s">
        <v>209</v>
      </c>
      <c r="BM43" s="171"/>
      <c r="BN43" s="168"/>
      <c r="BO43" s="169">
        <f>+BN42</f>
        <v>2500</v>
      </c>
    </row>
    <row r="44" spans="1:68" ht="20.149999999999999" customHeight="1" x14ac:dyDescent="0.35">
      <c r="B44" s="101"/>
      <c r="C44" s="172" t="s">
        <v>209</v>
      </c>
      <c r="D44" s="199"/>
      <c r="E44" s="221">
        <f>+E42</f>
        <v>2000</v>
      </c>
      <c r="F44" s="221"/>
      <c r="G44" s="264" t="s">
        <v>181</v>
      </c>
      <c r="H44" s="232" t="s">
        <v>218</v>
      </c>
      <c r="I44" s="224">
        <f t="shared" ref="I44" si="12">I42+1</f>
        <v>6</v>
      </c>
      <c r="J44" s="294"/>
      <c r="K44" s="101"/>
      <c r="L44" s="172" t="s">
        <v>209</v>
      </c>
      <c r="M44" s="173"/>
      <c r="N44" s="174">
        <f>+N42</f>
        <v>3000</v>
      </c>
      <c r="O44" s="175"/>
      <c r="Q44" s="101"/>
      <c r="R44" s="172" t="s">
        <v>209</v>
      </c>
      <c r="S44" s="173"/>
      <c r="T44" s="174">
        <f>+T42</f>
        <v>2000</v>
      </c>
      <c r="U44" s="342"/>
      <c r="V44" s="343" t="s">
        <v>181</v>
      </c>
      <c r="W44" s="318" t="s">
        <v>218</v>
      </c>
      <c r="X44" s="224">
        <f t="shared" ref="X44" si="13">X42+1</f>
        <v>6</v>
      </c>
      <c r="Y44" s="294"/>
      <c r="Z44" s="360"/>
      <c r="AA44" s="101"/>
      <c r="AB44" s="172" t="s">
        <v>209</v>
      </c>
      <c r="AC44" s="173"/>
      <c r="AD44" s="174">
        <f>+AD42</f>
        <v>1000</v>
      </c>
      <c r="AE44" s="175"/>
      <c r="AG44" s="101"/>
      <c r="AH44" s="172" t="s">
        <v>209</v>
      </c>
      <c r="AI44" s="173"/>
      <c r="AJ44" s="174">
        <f>+AJ42</f>
        <v>2000</v>
      </c>
      <c r="AK44" s="175"/>
      <c r="AM44" s="101"/>
      <c r="AN44" s="172" t="s">
        <v>209</v>
      </c>
      <c r="AO44" s="173"/>
      <c r="AP44" s="174">
        <f>+AP42</f>
        <v>0</v>
      </c>
      <c r="AQ44" s="175"/>
      <c r="AS44" s="101"/>
      <c r="AT44" s="172" t="s">
        <v>209</v>
      </c>
      <c r="AU44" s="173"/>
      <c r="AV44" s="174">
        <f>+AV42</f>
        <v>500</v>
      </c>
      <c r="AW44" s="175"/>
      <c r="AY44" s="101"/>
      <c r="AZ44" s="172" t="s">
        <v>209</v>
      </c>
      <c r="BA44" s="173"/>
      <c r="BB44" s="174">
        <f>+BB42</f>
        <v>2000</v>
      </c>
      <c r="BC44" s="175"/>
      <c r="BE44" s="101"/>
      <c r="BF44" s="172" t="s">
        <v>209</v>
      </c>
      <c r="BG44" s="173"/>
      <c r="BH44" s="174">
        <f>+BH42</f>
        <v>1000</v>
      </c>
      <c r="BI44" s="175"/>
      <c r="BK44" s="101"/>
      <c r="BL44" s="172" t="s">
        <v>209</v>
      </c>
      <c r="BM44" s="173"/>
      <c r="BN44" s="174">
        <f>+BN42</f>
        <v>2500</v>
      </c>
      <c r="BO44" s="175"/>
    </row>
    <row r="45" spans="1:68" ht="20.149999999999999" customHeight="1" x14ac:dyDescent="0.35">
      <c r="B45" s="93"/>
      <c r="C45" s="176" t="s">
        <v>138</v>
      </c>
      <c r="D45" s="177"/>
      <c r="E45" s="178"/>
      <c r="F45" s="178">
        <f>E44</f>
        <v>2000</v>
      </c>
      <c r="G45" s="265" t="s">
        <v>181</v>
      </c>
      <c r="H45" s="242" t="s">
        <v>218</v>
      </c>
      <c r="I45" s="243">
        <f t="shared" ref="I45" si="14">I44</f>
        <v>6</v>
      </c>
      <c r="J45" s="294"/>
      <c r="K45" s="93"/>
      <c r="L45" s="176" t="s">
        <v>138</v>
      </c>
      <c r="M45" s="177"/>
      <c r="N45" s="192"/>
      <c r="O45" s="193">
        <f>+N40</f>
        <v>3000</v>
      </c>
      <c r="Q45" s="93"/>
      <c r="R45" s="176" t="s">
        <v>138</v>
      </c>
      <c r="S45" s="177"/>
      <c r="T45" s="192"/>
      <c r="U45" s="348">
        <f>+T40</f>
        <v>2000</v>
      </c>
      <c r="V45" s="345" t="s">
        <v>181</v>
      </c>
      <c r="W45" s="319" t="s">
        <v>218</v>
      </c>
      <c r="X45" s="243">
        <f t="shared" ref="X45" si="15">X44</f>
        <v>6</v>
      </c>
      <c r="Y45" s="294"/>
      <c r="Z45" s="360"/>
      <c r="AA45" s="93"/>
      <c r="AB45" s="176" t="s">
        <v>138</v>
      </c>
      <c r="AC45" s="177"/>
      <c r="AD45" s="192"/>
      <c r="AE45" s="193">
        <f>+AD40</f>
        <v>1000</v>
      </c>
      <c r="AG45" s="93"/>
      <c r="AH45" s="176" t="s">
        <v>138</v>
      </c>
      <c r="AI45" s="177"/>
      <c r="AJ45" s="192"/>
      <c r="AK45" s="193">
        <f>+AJ40</f>
        <v>2000</v>
      </c>
      <c r="AM45" s="93"/>
      <c r="AN45" s="176" t="s">
        <v>138</v>
      </c>
      <c r="AO45" s="177"/>
      <c r="AP45" s="192"/>
      <c r="AQ45" s="193">
        <f>+AP40</f>
        <v>0</v>
      </c>
      <c r="AS45" s="93"/>
      <c r="AT45" s="176" t="s">
        <v>138</v>
      </c>
      <c r="AU45" s="177"/>
      <c r="AV45" s="192"/>
      <c r="AW45" s="193">
        <f>+AV40</f>
        <v>500</v>
      </c>
      <c r="AY45" s="93"/>
      <c r="AZ45" s="176" t="s">
        <v>138</v>
      </c>
      <c r="BA45" s="177"/>
      <c r="BB45" s="192"/>
      <c r="BC45" s="193">
        <f>+BB40</f>
        <v>2000</v>
      </c>
      <c r="BE45" s="93"/>
      <c r="BF45" s="176" t="s">
        <v>138</v>
      </c>
      <c r="BG45" s="177"/>
      <c r="BH45" s="192"/>
      <c r="BI45" s="193">
        <f>+BH40</f>
        <v>1000</v>
      </c>
      <c r="BK45" s="93"/>
      <c r="BL45" s="176" t="s">
        <v>138</v>
      </c>
      <c r="BM45" s="177"/>
      <c r="BN45" s="192"/>
      <c r="BO45" s="193">
        <f>+BN40</f>
        <v>2500</v>
      </c>
    </row>
    <row r="46" spans="1:68" ht="20.149999999999999" customHeight="1" x14ac:dyDescent="0.35">
      <c r="B46" s="91" t="s">
        <v>243</v>
      </c>
      <c r="C46" s="194" t="s">
        <v>138</v>
      </c>
      <c r="D46" s="195"/>
      <c r="E46" s="196">
        <f>+D7</f>
        <v>200000</v>
      </c>
      <c r="F46" s="196"/>
      <c r="G46" s="272" t="s">
        <v>181</v>
      </c>
      <c r="H46" s="273" t="s">
        <v>219</v>
      </c>
      <c r="I46" s="241">
        <f t="shared" ref="I46" si="16">I44+1</f>
        <v>7</v>
      </c>
      <c r="J46" s="294"/>
      <c r="K46" s="91" t="str">
        <f>$B$46</f>
        <v>Transactions -100</v>
      </c>
      <c r="L46" s="194" t="s">
        <v>138</v>
      </c>
      <c r="M46" s="195"/>
      <c r="N46" s="196">
        <f>+M7</f>
        <v>300000</v>
      </c>
      <c r="O46" s="197"/>
      <c r="Q46" s="91" t="str">
        <f>$B$46</f>
        <v>Transactions -100</v>
      </c>
      <c r="R46" s="194" t="s">
        <v>138</v>
      </c>
      <c r="S46" s="195"/>
      <c r="T46" s="196">
        <f>+S7</f>
        <v>200000</v>
      </c>
      <c r="U46" s="313"/>
      <c r="V46" s="349" t="s">
        <v>181</v>
      </c>
      <c r="W46" s="322" t="s">
        <v>219</v>
      </c>
      <c r="X46" s="241">
        <f t="shared" ref="X46" si="17">X44+1</f>
        <v>7</v>
      </c>
      <c r="Y46" s="294"/>
      <c r="Z46" s="360"/>
      <c r="AA46" s="91" t="str">
        <f>$B$46</f>
        <v>Transactions -100</v>
      </c>
      <c r="AB46" s="194" t="s">
        <v>138</v>
      </c>
      <c r="AC46" s="195"/>
      <c r="AD46" s="196">
        <f>+AC7</f>
        <v>100000</v>
      </c>
      <c r="AE46" s="197"/>
      <c r="AG46" s="91" t="str">
        <f>$B$46</f>
        <v>Transactions -100</v>
      </c>
      <c r="AH46" s="194" t="s">
        <v>138</v>
      </c>
      <c r="AI46" s="195"/>
      <c r="AJ46" s="196">
        <f>+AI7</f>
        <v>200000</v>
      </c>
      <c r="AK46" s="197"/>
      <c r="AM46" s="91" t="str">
        <f>$B$46</f>
        <v>Transactions -100</v>
      </c>
      <c r="AN46" s="194" t="s">
        <v>138</v>
      </c>
      <c r="AO46" s="195"/>
      <c r="AP46" s="196">
        <f>+AO7</f>
        <v>0</v>
      </c>
      <c r="AQ46" s="197"/>
      <c r="AS46" s="91" t="str">
        <f>$B$46</f>
        <v>Transactions -100</v>
      </c>
      <c r="AT46" s="194" t="s">
        <v>138</v>
      </c>
      <c r="AU46" s="195"/>
      <c r="AV46" s="196">
        <f>+AU7</f>
        <v>50000</v>
      </c>
      <c r="AW46" s="197"/>
      <c r="AY46" s="91" t="str">
        <f>$B$46</f>
        <v>Transactions -100</v>
      </c>
      <c r="AZ46" s="194" t="s">
        <v>138</v>
      </c>
      <c r="BA46" s="195"/>
      <c r="BB46" s="196">
        <f>+BA7</f>
        <v>200000</v>
      </c>
      <c r="BC46" s="197"/>
      <c r="BE46" s="91" t="str">
        <f>$B$46</f>
        <v>Transactions -100</v>
      </c>
      <c r="BF46" s="194" t="s">
        <v>138</v>
      </c>
      <c r="BG46" s="195"/>
      <c r="BH46" s="196">
        <f>+BG7</f>
        <v>100000</v>
      </c>
      <c r="BI46" s="197"/>
      <c r="BK46" s="91" t="str">
        <f>$B$46</f>
        <v>Transactions -100</v>
      </c>
      <c r="BL46" s="194" t="s">
        <v>138</v>
      </c>
      <c r="BM46" s="195"/>
      <c r="BN46" s="196">
        <f>+BM7</f>
        <v>250000</v>
      </c>
      <c r="BO46" s="197"/>
    </row>
    <row r="47" spans="1:68" ht="20.149999999999999" customHeight="1" x14ac:dyDescent="0.35">
      <c r="B47" s="92"/>
      <c r="C47" s="198" t="s">
        <v>26</v>
      </c>
      <c r="D47" s="199"/>
      <c r="E47" s="221"/>
      <c r="F47" s="221">
        <f>+E46</f>
        <v>200000</v>
      </c>
      <c r="G47" s="264" t="s">
        <v>181</v>
      </c>
      <c r="H47" s="232" t="s">
        <v>217</v>
      </c>
      <c r="I47" s="224">
        <f t="shared" ref="I47" si="18">I46</f>
        <v>7</v>
      </c>
      <c r="J47" s="294"/>
      <c r="K47" s="92"/>
      <c r="L47" s="198" t="s">
        <v>26</v>
      </c>
      <c r="M47" s="199"/>
      <c r="N47" s="221"/>
      <c r="O47" s="276">
        <f>+N46</f>
        <v>300000</v>
      </c>
      <c r="Q47" s="92"/>
      <c r="R47" s="198" t="s">
        <v>26</v>
      </c>
      <c r="S47" s="199"/>
      <c r="T47" s="221"/>
      <c r="U47" s="312">
        <f>+T46</f>
        <v>200000</v>
      </c>
      <c r="V47" s="343" t="s">
        <v>181</v>
      </c>
      <c r="W47" s="318" t="s">
        <v>217</v>
      </c>
      <c r="X47" s="224">
        <f t="shared" ref="X47" si="19">X46</f>
        <v>7</v>
      </c>
      <c r="Y47" s="294"/>
      <c r="Z47" s="360"/>
      <c r="AA47" s="92"/>
      <c r="AB47" s="198" t="s">
        <v>26</v>
      </c>
      <c r="AC47" s="199"/>
      <c r="AD47" s="221"/>
      <c r="AE47" s="276">
        <f>+AD46</f>
        <v>100000</v>
      </c>
      <c r="AG47" s="92"/>
      <c r="AH47" s="198" t="s">
        <v>26</v>
      </c>
      <c r="AI47" s="199"/>
      <c r="AJ47" s="221"/>
      <c r="AK47" s="276">
        <f>+AJ46</f>
        <v>200000</v>
      </c>
      <c r="AM47" s="92"/>
      <c r="AN47" s="198" t="s">
        <v>26</v>
      </c>
      <c r="AO47" s="199"/>
      <c r="AP47" s="221"/>
      <c r="AQ47" s="276">
        <f>+AP46</f>
        <v>0</v>
      </c>
      <c r="AS47" s="92"/>
      <c r="AT47" s="198" t="s">
        <v>26</v>
      </c>
      <c r="AU47" s="199"/>
      <c r="AV47" s="221"/>
      <c r="AW47" s="276">
        <f>+AV46</f>
        <v>50000</v>
      </c>
      <c r="AY47" s="92"/>
      <c r="AZ47" s="198" t="s">
        <v>26</v>
      </c>
      <c r="BA47" s="199"/>
      <c r="BB47" s="221"/>
      <c r="BC47" s="276">
        <f>+BB46</f>
        <v>200000</v>
      </c>
      <c r="BE47" s="92"/>
      <c r="BF47" s="198" t="s">
        <v>26</v>
      </c>
      <c r="BG47" s="199"/>
      <c r="BH47" s="221"/>
      <c r="BI47" s="276">
        <f>+BH46</f>
        <v>100000</v>
      </c>
      <c r="BK47" s="92"/>
      <c r="BL47" s="198" t="s">
        <v>26</v>
      </c>
      <c r="BM47" s="199"/>
      <c r="BN47" s="221"/>
      <c r="BO47" s="276">
        <f>+BN46</f>
        <v>250000</v>
      </c>
    </row>
    <row r="48" spans="1:68" ht="20.149999999999999" customHeight="1" x14ac:dyDescent="0.35">
      <c r="B48" s="309" t="s">
        <v>244</v>
      </c>
      <c r="C48" s="166" t="s">
        <v>137</v>
      </c>
      <c r="D48" s="167"/>
      <c r="E48" s="220"/>
      <c r="F48" s="220">
        <f>0.2%*E46</f>
        <v>400</v>
      </c>
      <c r="G48" s="263" t="s">
        <v>180</v>
      </c>
      <c r="H48" s="231" t="s">
        <v>219</v>
      </c>
      <c r="I48" s="224">
        <f t="shared" ref="I48" si="20">I46+1</f>
        <v>8</v>
      </c>
      <c r="J48" s="294"/>
      <c r="K48" s="309" t="str">
        <f>$B$48</f>
        <v>Interchange - 100</v>
      </c>
      <c r="L48" s="166" t="s">
        <v>137</v>
      </c>
      <c r="M48" s="167"/>
      <c r="N48" s="220"/>
      <c r="O48" s="277">
        <f>0.2%*N46</f>
        <v>600</v>
      </c>
      <c r="Q48" s="309" t="str">
        <f>$B$48</f>
        <v>Interchange - 100</v>
      </c>
      <c r="R48" s="166" t="s">
        <v>137</v>
      </c>
      <c r="S48" s="167"/>
      <c r="T48" s="220"/>
      <c r="U48" s="311">
        <f>0.2%*T46</f>
        <v>400</v>
      </c>
      <c r="V48" s="341" t="s">
        <v>180</v>
      </c>
      <c r="W48" s="317" t="s">
        <v>219</v>
      </c>
      <c r="X48" s="224">
        <f t="shared" ref="X48" si="21">X46+1</f>
        <v>8</v>
      </c>
      <c r="Y48" s="294"/>
      <c r="Z48" s="360"/>
      <c r="AA48" s="309" t="str">
        <f>$B$48</f>
        <v>Interchange - 100</v>
      </c>
      <c r="AB48" s="166" t="s">
        <v>137</v>
      </c>
      <c r="AC48" s="167"/>
      <c r="AD48" s="220"/>
      <c r="AE48" s="277">
        <f>0.2%*AD46</f>
        <v>200</v>
      </c>
      <c r="AG48" s="309" t="str">
        <f>$B$48</f>
        <v>Interchange - 100</v>
      </c>
      <c r="AH48" s="166" t="s">
        <v>137</v>
      </c>
      <c r="AI48" s="167"/>
      <c r="AJ48" s="220"/>
      <c r="AK48" s="277">
        <f>0.2%*AJ46</f>
        <v>400</v>
      </c>
      <c r="AM48" s="309" t="str">
        <f>$B$48</f>
        <v>Interchange - 100</v>
      </c>
      <c r="AN48" s="166" t="s">
        <v>137</v>
      </c>
      <c r="AO48" s="167"/>
      <c r="AP48" s="220"/>
      <c r="AQ48" s="277">
        <f>0.2%*AP46</f>
        <v>0</v>
      </c>
      <c r="AS48" s="309" t="str">
        <f>$B$48</f>
        <v>Interchange - 100</v>
      </c>
      <c r="AT48" s="166" t="s">
        <v>137</v>
      </c>
      <c r="AU48" s="167"/>
      <c r="AV48" s="220"/>
      <c r="AW48" s="277">
        <f>0.2%*AV46</f>
        <v>100</v>
      </c>
      <c r="AY48" s="309" t="str">
        <f>$B$48</f>
        <v>Interchange - 100</v>
      </c>
      <c r="AZ48" s="166" t="s">
        <v>137</v>
      </c>
      <c r="BA48" s="167"/>
      <c r="BB48" s="220"/>
      <c r="BC48" s="277">
        <f>0.2%*BB46</f>
        <v>400</v>
      </c>
      <c r="BE48" s="309" t="str">
        <f>$B$48</f>
        <v>Interchange - 100</v>
      </c>
      <c r="BF48" s="166" t="s">
        <v>137</v>
      </c>
      <c r="BG48" s="167"/>
      <c r="BH48" s="220"/>
      <c r="BI48" s="277">
        <f>0.2%*BH46</f>
        <v>200</v>
      </c>
      <c r="BK48" s="309" t="str">
        <f>$B$48</f>
        <v>Interchange - 100</v>
      </c>
      <c r="BL48" s="166" t="s">
        <v>137</v>
      </c>
      <c r="BM48" s="167"/>
      <c r="BN48" s="220"/>
      <c r="BO48" s="277">
        <f>0.2%*BN46</f>
        <v>500</v>
      </c>
    </row>
    <row r="49" spans="2:67" ht="20.149999999999999" customHeight="1" x14ac:dyDescent="0.35">
      <c r="B49" s="92"/>
      <c r="C49" s="166" t="s">
        <v>234</v>
      </c>
      <c r="D49" s="167"/>
      <c r="E49" s="220">
        <f>F48</f>
        <v>400</v>
      </c>
      <c r="F49" s="220"/>
      <c r="G49" s="263" t="s">
        <v>180</v>
      </c>
      <c r="H49" s="231" t="s">
        <v>219</v>
      </c>
      <c r="I49" s="224">
        <f t="shared" ref="I49" si="22">I48</f>
        <v>8</v>
      </c>
      <c r="J49" s="294"/>
      <c r="K49" s="92"/>
      <c r="L49" s="166" t="s">
        <v>234</v>
      </c>
      <c r="M49" s="167"/>
      <c r="N49" s="220">
        <f>O48</f>
        <v>600</v>
      </c>
      <c r="O49" s="277"/>
      <c r="Q49" s="92"/>
      <c r="R49" s="166" t="s">
        <v>234</v>
      </c>
      <c r="S49" s="167"/>
      <c r="T49" s="220">
        <f>U48</f>
        <v>400</v>
      </c>
      <c r="U49" s="311"/>
      <c r="V49" s="341" t="s">
        <v>180</v>
      </c>
      <c r="W49" s="317" t="s">
        <v>219</v>
      </c>
      <c r="X49" s="224">
        <f t="shared" ref="X49" si="23">X48</f>
        <v>8</v>
      </c>
      <c r="Y49" s="294"/>
      <c r="Z49" s="360"/>
      <c r="AA49" s="92"/>
      <c r="AB49" s="166" t="s">
        <v>234</v>
      </c>
      <c r="AC49" s="167"/>
      <c r="AD49" s="220">
        <f>AE48</f>
        <v>200</v>
      </c>
      <c r="AE49" s="277"/>
      <c r="AG49" s="92"/>
      <c r="AH49" s="166" t="s">
        <v>234</v>
      </c>
      <c r="AI49" s="167"/>
      <c r="AJ49" s="220">
        <f>AK48</f>
        <v>400</v>
      </c>
      <c r="AK49" s="277"/>
      <c r="AM49" s="92"/>
      <c r="AN49" s="166" t="s">
        <v>234</v>
      </c>
      <c r="AO49" s="167"/>
      <c r="AP49" s="220">
        <f>AQ48</f>
        <v>0</v>
      </c>
      <c r="AQ49" s="277"/>
      <c r="AS49" s="92"/>
      <c r="AT49" s="166" t="s">
        <v>234</v>
      </c>
      <c r="AU49" s="167"/>
      <c r="AV49" s="220">
        <f>AW48</f>
        <v>100</v>
      </c>
      <c r="AW49" s="277"/>
      <c r="AY49" s="92"/>
      <c r="AZ49" s="166" t="s">
        <v>234</v>
      </c>
      <c r="BA49" s="167"/>
      <c r="BB49" s="220">
        <f>BC48</f>
        <v>400</v>
      </c>
      <c r="BC49" s="277"/>
      <c r="BE49" s="92"/>
      <c r="BF49" s="166" t="s">
        <v>234</v>
      </c>
      <c r="BG49" s="167"/>
      <c r="BH49" s="220">
        <f>BI48</f>
        <v>200</v>
      </c>
      <c r="BI49" s="277"/>
      <c r="BK49" s="92"/>
      <c r="BL49" s="166" t="s">
        <v>234</v>
      </c>
      <c r="BM49" s="167"/>
      <c r="BN49" s="220">
        <f>BO48</f>
        <v>500</v>
      </c>
      <c r="BO49" s="277"/>
    </row>
    <row r="50" spans="2:67" ht="20.149999999999999" customHeight="1" x14ac:dyDescent="0.35">
      <c r="B50" s="92" t="s">
        <v>242</v>
      </c>
      <c r="C50" s="198" t="s">
        <v>138</v>
      </c>
      <c r="D50" s="199"/>
      <c r="E50" s="221"/>
      <c r="F50" s="221">
        <f>C8</f>
        <v>0</v>
      </c>
      <c r="G50" s="264" t="s">
        <v>181</v>
      </c>
      <c r="H50" s="232" t="s">
        <v>219</v>
      </c>
      <c r="I50" s="224">
        <f t="shared" ref="I50" si="24">I48+1</f>
        <v>9</v>
      </c>
      <c r="J50" s="294"/>
      <c r="K50" s="92" t="str">
        <f>$B$50</f>
        <v>Transactions - 102</v>
      </c>
      <c r="L50" s="198" t="s">
        <v>138</v>
      </c>
      <c r="M50" s="199"/>
      <c r="N50" s="221"/>
      <c r="O50" s="276">
        <f>L8</f>
        <v>0</v>
      </c>
      <c r="Q50" s="92" t="str">
        <f>$B$50</f>
        <v>Transactions - 102</v>
      </c>
      <c r="R50" s="198" t="s">
        <v>138</v>
      </c>
      <c r="S50" s="199"/>
      <c r="T50" s="221"/>
      <c r="U50" s="312">
        <f>R8</f>
        <v>0</v>
      </c>
      <c r="V50" s="343" t="s">
        <v>181</v>
      </c>
      <c r="W50" s="318" t="s">
        <v>219</v>
      </c>
      <c r="X50" s="224">
        <f t="shared" ref="X50" si="25">X48+1</f>
        <v>9</v>
      </c>
      <c r="Y50" s="294"/>
      <c r="Z50" s="360"/>
      <c r="AA50" s="92" t="str">
        <f>$B$50</f>
        <v>Transactions - 102</v>
      </c>
      <c r="AB50" s="198" t="s">
        <v>138</v>
      </c>
      <c r="AC50" s="199"/>
      <c r="AD50" s="221"/>
      <c r="AE50" s="276">
        <f>AB8</f>
        <v>0</v>
      </c>
      <c r="AG50" s="92" t="str">
        <f>$B$50</f>
        <v>Transactions - 102</v>
      </c>
      <c r="AH50" s="198" t="s">
        <v>138</v>
      </c>
      <c r="AI50" s="199"/>
      <c r="AJ50" s="221"/>
      <c r="AK50" s="276">
        <f>AH8</f>
        <v>0</v>
      </c>
      <c r="AM50" s="92" t="str">
        <f>$B$50</f>
        <v>Transactions - 102</v>
      </c>
      <c r="AN50" s="198" t="s">
        <v>138</v>
      </c>
      <c r="AO50" s="199"/>
      <c r="AP50" s="221"/>
      <c r="AQ50" s="276">
        <f>AN8</f>
        <v>0</v>
      </c>
      <c r="AS50" s="92" t="str">
        <f>$B$50</f>
        <v>Transactions - 102</v>
      </c>
      <c r="AT50" s="198" t="s">
        <v>138</v>
      </c>
      <c r="AU50" s="199"/>
      <c r="AV50" s="221"/>
      <c r="AW50" s="276">
        <f>AT8</f>
        <v>0</v>
      </c>
      <c r="AY50" s="92" t="str">
        <f>$B$50</f>
        <v>Transactions - 102</v>
      </c>
      <c r="AZ50" s="198" t="s">
        <v>138</v>
      </c>
      <c r="BA50" s="199"/>
      <c r="BB50" s="221"/>
      <c r="BC50" s="276">
        <f>AZ8</f>
        <v>0</v>
      </c>
      <c r="BE50" s="92" t="str">
        <f>$B$50</f>
        <v>Transactions - 102</v>
      </c>
      <c r="BF50" s="198" t="s">
        <v>138</v>
      </c>
      <c r="BG50" s="199"/>
      <c r="BH50" s="221"/>
      <c r="BI50" s="276">
        <f>BF8</f>
        <v>0</v>
      </c>
      <c r="BK50" s="92" t="str">
        <f>$B$50</f>
        <v>Transactions - 102</v>
      </c>
      <c r="BL50" s="198" t="s">
        <v>138</v>
      </c>
      <c r="BM50" s="199"/>
      <c r="BN50" s="221"/>
      <c r="BO50" s="276">
        <f>BL8</f>
        <v>0</v>
      </c>
    </row>
    <row r="51" spans="2:67" ht="20.149999999999999" customHeight="1" x14ac:dyDescent="0.35">
      <c r="B51" s="92"/>
      <c r="C51" s="198" t="s">
        <v>26</v>
      </c>
      <c r="D51" s="199"/>
      <c r="E51" s="221">
        <f>F50</f>
        <v>0</v>
      </c>
      <c r="F51" s="221"/>
      <c r="G51" s="264" t="s">
        <v>181</v>
      </c>
      <c r="H51" s="232" t="s">
        <v>217</v>
      </c>
      <c r="I51" s="224">
        <f t="shared" ref="I51" si="26">I50</f>
        <v>9</v>
      </c>
      <c r="J51" s="294"/>
      <c r="K51" s="92"/>
      <c r="L51" s="198" t="s">
        <v>26</v>
      </c>
      <c r="M51" s="199"/>
      <c r="N51" s="221">
        <f>O50</f>
        <v>0</v>
      </c>
      <c r="O51" s="276"/>
      <c r="Q51" s="92"/>
      <c r="R51" s="198" t="s">
        <v>26</v>
      </c>
      <c r="S51" s="199"/>
      <c r="T51" s="221">
        <f>U50</f>
        <v>0</v>
      </c>
      <c r="U51" s="312"/>
      <c r="V51" s="343" t="s">
        <v>181</v>
      </c>
      <c r="W51" s="318" t="s">
        <v>217</v>
      </c>
      <c r="X51" s="224">
        <f t="shared" ref="X51" si="27">X50</f>
        <v>9</v>
      </c>
      <c r="Y51" s="294"/>
      <c r="Z51" s="360"/>
      <c r="AA51" s="92"/>
      <c r="AB51" s="198" t="s">
        <v>26</v>
      </c>
      <c r="AC51" s="199"/>
      <c r="AD51" s="221">
        <f>AE50</f>
        <v>0</v>
      </c>
      <c r="AE51" s="276"/>
      <c r="AG51" s="92"/>
      <c r="AH51" s="198" t="s">
        <v>26</v>
      </c>
      <c r="AI51" s="199"/>
      <c r="AJ51" s="221">
        <f>AK50</f>
        <v>0</v>
      </c>
      <c r="AK51" s="276"/>
      <c r="AM51" s="92"/>
      <c r="AN51" s="198" t="s">
        <v>26</v>
      </c>
      <c r="AO51" s="199"/>
      <c r="AP51" s="221">
        <f>AQ50</f>
        <v>0</v>
      </c>
      <c r="AQ51" s="276"/>
      <c r="AS51" s="92"/>
      <c r="AT51" s="198" t="s">
        <v>26</v>
      </c>
      <c r="AU51" s="199"/>
      <c r="AV51" s="221">
        <f>AW50</f>
        <v>0</v>
      </c>
      <c r="AW51" s="276"/>
      <c r="AY51" s="92"/>
      <c r="AZ51" s="198" t="s">
        <v>26</v>
      </c>
      <c r="BA51" s="199"/>
      <c r="BB51" s="221">
        <f>BC50</f>
        <v>0</v>
      </c>
      <c r="BC51" s="276"/>
      <c r="BE51" s="92"/>
      <c r="BF51" s="198" t="s">
        <v>26</v>
      </c>
      <c r="BG51" s="199"/>
      <c r="BH51" s="221">
        <f>BI50</f>
        <v>0</v>
      </c>
      <c r="BI51" s="276"/>
      <c r="BK51" s="92"/>
      <c r="BL51" s="198" t="s">
        <v>26</v>
      </c>
      <c r="BM51" s="199"/>
      <c r="BN51" s="221">
        <f>BO50</f>
        <v>0</v>
      </c>
      <c r="BO51" s="276"/>
    </row>
    <row r="52" spans="2:67" ht="20" customHeight="1" x14ac:dyDescent="0.35">
      <c r="B52" s="309" t="s">
        <v>246</v>
      </c>
      <c r="C52" s="166" t="s">
        <v>137</v>
      </c>
      <c r="D52" s="274"/>
      <c r="E52" s="220">
        <f>0.2%*F50</f>
        <v>0</v>
      </c>
      <c r="F52" s="220"/>
      <c r="G52" s="263" t="s">
        <v>180</v>
      </c>
      <c r="H52" s="231" t="s">
        <v>219</v>
      </c>
      <c r="I52" s="224">
        <f t="shared" ref="I52" si="28">I50+1</f>
        <v>10</v>
      </c>
      <c r="J52" s="294"/>
      <c r="K52" s="309" t="str">
        <f>$B$52</f>
        <v>Interchange -102</v>
      </c>
      <c r="L52" s="166" t="s">
        <v>137</v>
      </c>
      <c r="M52" s="274"/>
      <c r="N52" s="220">
        <f>0.2%*O50</f>
        <v>0</v>
      </c>
      <c r="O52" s="277"/>
      <c r="Q52" s="309" t="str">
        <f>$B$52</f>
        <v>Interchange -102</v>
      </c>
      <c r="R52" s="166" t="s">
        <v>137</v>
      </c>
      <c r="S52" s="274"/>
      <c r="T52" s="220">
        <f>0.2%*U50</f>
        <v>0</v>
      </c>
      <c r="U52" s="311"/>
      <c r="V52" s="341" t="s">
        <v>180</v>
      </c>
      <c r="W52" s="317" t="s">
        <v>219</v>
      </c>
      <c r="X52" s="224">
        <f t="shared" ref="X52" si="29">X50+1</f>
        <v>10</v>
      </c>
      <c r="Y52" s="294"/>
      <c r="Z52" s="360"/>
      <c r="AA52" s="309" t="str">
        <f>$B$52</f>
        <v>Interchange -102</v>
      </c>
      <c r="AB52" s="166" t="s">
        <v>137</v>
      </c>
      <c r="AC52" s="274"/>
      <c r="AD52" s="220">
        <f>0.2%*AE50</f>
        <v>0</v>
      </c>
      <c r="AE52" s="277"/>
      <c r="AG52" s="309" t="str">
        <f>$B$52</f>
        <v>Interchange -102</v>
      </c>
      <c r="AH52" s="166" t="s">
        <v>137</v>
      </c>
      <c r="AI52" s="274"/>
      <c r="AJ52" s="220">
        <f>0.2%*AK50</f>
        <v>0</v>
      </c>
      <c r="AK52" s="277"/>
      <c r="AM52" s="309" t="str">
        <f>$B$52</f>
        <v>Interchange -102</v>
      </c>
      <c r="AN52" s="166" t="s">
        <v>137</v>
      </c>
      <c r="AO52" s="274"/>
      <c r="AP52" s="220">
        <f>0.2%*AQ50</f>
        <v>0</v>
      </c>
      <c r="AQ52" s="277"/>
      <c r="AS52" s="309" t="str">
        <f>$B$52</f>
        <v>Interchange -102</v>
      </c>
      <c r="AT52" s="166" t="s">
        <v>137</v>
      </c>
      <c r="AU52" s="274"/>
      <c r="AV52" s="220">
        <f>0.2%*AW50</f>
        <v>0</v>
      </c>
      <c r="AW52" s="277"/>
      <c r="AY52" s="309" t="str">
        <f>$B$52</f>
        <v>Interchange -102</v>
      </c>
      <c r="AZ52" s="166" t="s">
        <v>137</v>
      </c>
      <c r="BA52" s="274"/>
      <c r="BB52" s="220">
        <f>0.2%*BC50</f>
        <v>0</v>
      </c>
      <c r="BC52" s="277"/>
      <c r="BE52" s="309" t="str">
        <f>$B$52</f>
        <v>Interchange -102</v>
      </c>
      <c r="BF52" s="166" t="s">
        <v>137</v>
      </c>
      <c r="BG52" s="274"/>
      <c r="BH52" s="220">
        <f>0.2%*BI50</f>
        <v>0</v>
      </c>
      <c r="BI52" s="277"/>
      <c r="BK52" s="309" t="str">
        <f>$B$52</f>
        <v>Interchange -102</v>
      </c>
      <c r="BL52" s="166" t="s">
        <v>137</v>
      </c>
      <c r="BM52" s="274"/>
      <c r="BN52" s="220">
        <f>0.2%*BO50</f>
        <v>0</v>
      </c>
      <c r="BO52" s="277"/>
    </row>
    <row r="53" spans="2:67" ht="20" customHeight="1" x14ac:dyDescent="0.35">
      <c r="B53" s="310"/>
      <c r="C53" s="166" t="s">
        <v>234</v>
      </c>
      <c r="D53" s="167"/>
      <c r="E53" s="220"/>
      <c r="F53" s="220">
        <f>E52</f>
        <v>0</v>
      </c>
      <c r="G53" s="263" t="s">
        <v>180</v>
      </c>
      <c r="H53" s="231" t="s">
        <v>219</v>
      </c>
      <c r="I53" s="224">
        <f t="shared" ref="I53" si="30">I52</f>
        <v>10</v>
      </c>
      <c r="J53" s="294"/>
      <c r="K53" s="301"/>
      <c r="L53" s="166" t="s">
        <v>234</v>
      </c>
      <c r="M53" s="167"/>
      <c r="N53" s="220"/>
      <c r="O53" s="277">
        <f>N52</f>
        <v>0</v>
      </c>
      <c r="Q53" s="301"/>
      <c r="R53" s="166" t="s">
        <v>234</v>
      </c>
      <c r="S53" s="167"/>
      <c r="T53" s="220"/>
      <c r="U53" s="311">
        <f>T52</f>
        <v>0</v>
      </c>
      <c r="V53" s="341" t="s">
        <v>180</v>
      </c>
      <c r="W53" s="317" t="s">
        <v>219</v>
      </c>
      <c r="X53" s="224">
        <f t="shared" ref="X53" si="31">X52</f>
        <v>10</v>
      </c>
      <c r="Y53" s="294"/>
      <c r="Z53" s="360"/>
      <c r="AA53" s="301"/>
      <c r="AB53" s="166" t="s">
        <v>234</v>
      </c>
      <c r="AC53" s="167"/>
      <c r="AD53" s="220"/>
      <c r="AE53" s="277">
        <f>AD52</f>
        <v>0</v>
      </c>
      <c r="AG53" s="301"/>
      <c r="AH53" s="166" t="s">
        <v>234</v>
      </c>
      <c r="AI53" s="167"/>
      <c r="AJ53" s="220"/>
      <c r="AK53" s="277">
        <f>AJ52</f>
        <v>0</v>
      </c>
      <c r="AM53" s="301"/>
      <c r="AN53" s="166" t="s">
        <v>234</v>
      </c>
      <c r="AO53" s="167"/>
      <c r="AP53" s="220"/>
      <c r="AQ53" s="277">
        <f>AP52</f>
        <v>0</v>
      </c>
      <c r="AS53" s="301"/>
      <c r="AT53" s="166" t="s">
        <v>234</v>
      </c>
      <c r="AU53" s="167"/>
      <c r="AV53" s="220"/>
      <c r="AW53" s="277">
        <f>AV52</f>
        <v>0</v>
      </c>
      <c r="AY53" s="301"/>
      <c r="AZ53" s="166" t="s">
        <v>234</v>
      </c>
      <c r="BA53" s="167"/>
      <c r="BB53" s="220"/>
      <c r="BC53" s="277">
        <f>BB52</f>
        <v>0</v>
      </c>
      <c r="BE53" s="301"/>
      <c r="BF53" s="166" t="s">
        <v>234</v>
      </c>
      <c r="BG53" s="167"/>
      <c r="BH53" s="220"/>
      <c r="BI53" s="277">
        <f>BH52</f>
        <v>0</v>
      </c>
      <c r="BK53" s="301"/>
      <c r="BL53" s="166" t="s">
        <v>234</v>
      </c>
      <c r="BM53" s="167"/>
      <c r="BN53" s="220"/>
      <c r="BO53" s="277">
        <f>BN52</f>
        <v>0</v>
      </c>
    </row>
    <row r="54" spans="2:67" ht="20.149999999999999" customHeight="1" x14ac:dyDescent="0.35">
      <c r="B54" s="302" t="s">
        <v>250</v>
      </c>
      <c r="C54" s="200" t="s">
        <v>138</v>
      </c>
      <c r="D54" s="201"/>
      <c r="E54" s="221"/>
      <c r="F54" s="221">
        <v>0</v>
      </c>
      <c r="G54" s="264" t="s">
        <v>181</v>
      </c>
      <c r="H54" s="232" t="s">
        <v>219</v>
      </c>
      <c r="I54" s="224">
        <f t="shared" ref="I54" si="32">I52+1</f>
        <v>11</v>
      </c>
      <c r="J54" s="294"/>
      <c r="K54" s="302" t="str">
        <f>$B$54</f>
        <v xml:space="preserve">Transactions- 400 </v>
      </c>
      <c r="L54" s="194" t="s">
        <v>138</v>
      </c>
      <c r="M54" s="195"/>
      <c r="N54" s="221"/>
      <c r="O54" s="221">
        <v>0</v>
      </c>
      <c r="Q54" s="302" t="str">
        <f>$B$54</f>
        <v xml:space="preserve">Transactions- 400 </v>
      </c>
      <c r="R54" s="194" t="s">
        <v>138</v>
      </c>
      <c r="S54" s="195"/>
      <c r="T54" s="221"/>
      <c r="U54" s="221">
        <v>0</v>
      </c>
      <c r="V54" s="343" t="s">
        <v>181</v>
      </c>
      <c r="W54" s="318" t="s">
        <v>219</v>
      </c>
      <c r="X54" s="224">
        <f t="shared" ref="X54" si="33">X52+1</f>
        <v>11</v>
      </c>
      <c r="Y54" s="294"/>
      <c r="Z54" s="360"/>
      <c r="AA54" s="302" t="str">
        <f>$B$54</f>
        <v xml:space="preserve">Transactions- 400 </v>
      </c>
      <c r="AB54" s="194" t="s">
        <v>138</v>
      </c>
      <c r="AC54" s="195"/>
      <c r="AD54" s="221"/>
      <c r="AE54" s="221">
        <v>0</v>
      </c>
      <c r="AG54" s="302" t="str">
        <f>$B$54</f>
        <v xml:space="preserve">Transactions- 400 </v>
      </c>
      <c r="AH54" s="194" t="s">
        <v>138</v>
      </c>
      <c r="AI54" s="195"/>
      <c r="AJ54" s="221"/>
      <c r="AK54" s="221">
        <v>0</v>
      </c>
      <c r="AM54" s="302" t="str">
        <f>$B$54</f>
        <v xml:space="preserve">Transactions- 400 </v>
      </c>
      <c r="AN54" s="194" t="s">
        <v>138</v>
      </c>
      <c r="AO54" s="195"/>
      <c r="AP54" s="221"/>
      <c r="AQ54" s="221">
        <v>0</v>
      </c>
      <c r="AS54" s="302" t="str">
        <f>$B$54</f>
        <v xml:space="preserve">Transactions- 400 </v>
      </c>
      <c r="AT54" s="194" t="s">
        <v>138</v>
      </c>
      <c r="AU54" s="195"/>
      <c r="AV54" s="221"/>
      <c r="AW54" s="221">
        <v>0</v>
      </c>
      <c r="AY54" s="302" t="str">
        <f>$B$54</f>
        <v xml:space="preserve">Transactions- 400 </v>
      </c>
      <c r="AZ54" s="194" t="s">
        <v>138</v>
      </c>
      <c r="BA54" s="195"/>
      <c r="BB54" s="221"/>
      <c r="BC54" s="221">
        <v>0</v>
      </c>
      <c r="BE54" s="302" t="str">
        <f>$B$54</f>
        <v xml:space="preserve">Transactions- 400 </v>
      </c>
      <c r="BF54" s="194" t="s">
        <v>138</v>
      </c>
      <c r="BG54" s="195"/>
      <c r="BH54" s="221"/>
      <c r="BI54" s="221">
        <v>0</v>
      </c>
      <c r="BK54" s="302" t="str">
        <f>$B$54</f>
        <v xml:space="preserve">Transactions- 400 </v>
      </c>
      <c r="BL54" s="194" t="s">
        <v>138</v>
      </c>
      <c r="BM54" s="195"/>
      <c r="BN54" s="221"/>
      <c r="BO54" s="221">
        <v>0</v>
      </c>
    </row>
    <row r="55" spans="2:67" ht="20.149999999999999" customHeight="1" x14ac:dyDescent="0.35">
      <c r="B55" s="92" t="s">
        <v>251</v>
      </c>
      <c r="C55" s="198" t="s">
        <v>26</v>
      </c>
      <c r="D55" s="199"/>
      <c r="E55" s="221">
        <v>0</v>
      </c>
      <c r="F55" s="221"/>
      <c r="G55" s="264" t="s">
        <v>181</v>
      </c>
      <c r="H55" s="232" t="s">
        <v>217</v>
      </c>
      <c r="I55" s="224">
        <f t="shared" ref="I55" si="34">I54</f>
        <v>11</v>
      </c>
      <c r="J55" s="294"/>
      <c r="K55" s="92" t="str">
        <f>$B$55</f>
        <v>(annul dbt carte)</v>
      </c>
      <c r="L55" s="198" t="s">
        <v>26</v>
      </c>
      <c r="M55" s="199"/>
      <c r="N55" s="221">
        <v>0</v>
      </c>
      <c r="O55" s="221"/>
      <c r="Q55" s="92" t="str">
        <f>$B$55</f>
        <v>(annul dbt carte)</v>
      </c>
      <c r="R55" s="198" t="s">
        <v>26</v>
      </c>
      <c r="S55" s="199"/>
      <c r="T55" s="221">
        <v>0</v>
      </c>
      <c r="U55" s="221"/>
      <c r="V55" s="343" t="s">
        <v>181</v>
      </c>
      <c r="W55" s="318" t="s">
        <v>217</v>
      </c>
      <c r="X55" s="224">
        <f t="shared" ref="X55" si="35">X54</f>
        <v>11</v>
      </c>
      <c r="Y55" s="294"/>
      <c r="Z55" s="360"/>
      <c r="AA55" s="92" t="str">
        <f>$B$55</f>
        <v>(annul dbt carte)</v>
      </c>
      <c r="AB55" s="198" t="s">
        <v>26</v>
      </c>
      <c r="AC55" s="199"/>
      <c r="AD55" s="221">
        <v>0</v>
      </c>
      <c r="AE55" s="221"/>
      <c r="AG55" s="92" t="str">
        <f>$B$55</f>
        <v>(annul dbt carte)</v>
      </c>
      <c r="AH55" s="198" t="s">
        <v>26</v>
      </c>
      <c r="AI55" s="199"/>
      <c r="AJ55" s="221">
        <v>0</v>
      </c>
      <c r="AK55" s="221"/>
      <c r="AM55" s="92" t="str">
        <f>$B$55</f>
        <v>(annul dbt carte)</v>
      </c>
      <c r="AN55" s="198" t="s">
        <v>26</v>
      </c>
      <c r="AO55" s="199"/>
      <c r="AP55" s="221">
        <v>0</v>
      </c>
      <c r="AQ55" s="221"/>
      <c r="AS55" s="92" t="str">
        <f>$B$55</f>
        <v>(annul dbt carte)</v>
      </c>
      <c r="AT55" s="198" t="s">
        <v>26</v>
      </c>
      <c r="AU55" s="199"/>
      <c r="AV55" s="221">
        <v>0</v>
      </c>
      <c r="AW55" s="221"/>
      <c r="AY55" s="92" t="str">
        <f>$B$55</f>
        <v>(annul dbt carte)</v>
      </c>
      <c r="AZ55" s="198" t="s">
        <v>26</v>
      </c>
      <c r="BA55" s="199"/>
      <c r="BB55" s="221">
        <v>0</v>
      </c>
      <c r="BC55" s="221"/>
      <c r="BE55" s="92" t="str">
        <f>$B$55</f>
        <v>(annul dbt carte)</v>
      </c>
      <c r="BF55" s="198" t="s">
        <v>26</v>
      </c>
      <c r="BG55" s="199"/>
      <c r="BH55" s="221">
        <v>0</v>
      </c>
      <c r="BI55" s="221"/>
      <c r="BK55" s="92" t="str">
        <f>$B$55</f>
        <v>(annul dbt carte)</v>
      </c>
      <c r="BL55" s="198" t="s">
        <v>26</v>
      </c>
      <c r="BM55" s="199"/>
      <c r="BN55" s="221">
        <v>0</v>
      </c>
      <c r="BO55" s="221"/>
    </row>
    <row r="56" spans="2:67" ht="20.149999999999999" customHeight="1" x14ac:dyDescent="0.35">
      <c r="B56" s="309" t="s">
        <v>248</v>
      </c>
      <c r="C56" s="166" t="s">
        <v>137</v>
      </c>
      <c r="D56" s="167"/>
      <c r="E56" s="220">
        <v>0</v>
      </c>
      <c r="F56" s="220"/>
      <c r="G56" s="263" t="s">
        <v>180</v>
      </c>
      <c r="H56" s="231" t="s">
        <v>219</v>
      </c>
      <c r="I56" s="224">
        <f t="shared" ref="I56" si="36">I54+1</f>
        <v>12</v>
      </c>
      <c r="J56" s="294"/>
      <c r="K56" s="309" t="str">
        <f>$B$56</f>
        <v>Interchange - 400</v>
      </c>
      <c r="L56" s="166" t="s">
        <v>137</v>
      </c>
      <c r="M56" s="167"/>
      <c r="N56" s="220">
        <v>0</v>
      </c>
      <c r="O56" s="220"/>
      <c r="Q56" s="309" t="str">
        <f>$B$56</f>
        <v>Interchange - 400</v>
      </c>
      <c r="R56" s="166" t="s">
        <v>137</v>
      </c>
      <c r="S56" s="167"/>
      <c r="T56" s="220">
        <v>0</v>
      </c>
      <c r="U56" s="220"/>
      <c r="V56" s="341" t="s">
        <v>180</v>
      </c>
      <c r="W56" s="317" t="s">
        <v>219</v>
      </c>
      <c r="X56" s="224">
        <f t="shared" ref="X56" si="37">X54+1</f>
        <v>12</v>
      </c>
      <c r="Y56" s="294"/>
      <c r="Z56" s="360"/>
      <c r="AA56" s="309" t="str">
        <f>$B$56</f>
        <v>Interchange - 400</v>
      </c>
      <c r="AB56" s="166" t="s">
        <v>137</v>
      </c>
      <c r="AC56" s="167"/>
      <c r="AD56" s="220">
        <v>0</v>
      </c>
      <c r="AE56" s="220"/>
      <c r="AG56" s="309" t="str">
        <f>$B$56</f>
        <v>Interchange - 400</v>
      </c>
      <c r="AH56" s="166" t="s">
        <v>137</v>
      </c>
      <c r="AI56" s="167"/>
      <c r="AJ56" s="220">
        <v>0</v>
      </c>
      <c r="AK56" s="220"/>
      <c r="AM56" s="309" t="str">
        <f>$B$56</f>
        <v>Interchange - 400</v>
      </c>
      <c r="AN56" s="166" t="s">
        <v>137</v>
      </c>
      <c r="AO56" s="167"/>
      <c r="AP56" s="220">
        <v>0</v>
      </c>
      <c r="AQ56" s="220"/>
      <c r="AS56" s="309" t="str">
        <f>$B$56</f>
        <v>Interchange - 400</v>
      </c>
      <c r="AT56" s="166" t="s">
        <v>137</v>
      </c>
      <c r="AU56" s="167"/>
      <c r="AV56" s="220">
        <v>0</v>
      </c>
      <c r="AW56" s="220"/>
      <c r="AY56" s="309" t="str">
        <f>$B$56</f>
        <v>Interchange - 400</v>
      </c>
      <c r="AZ56" s="166" t="s">
        <v>137</v>
      </c>
      <c r="BA56" s="167"/>
      <c r="BB56" s="220">
        <v>0</v>
      </c>
      <c r="BC56" s="220"/>
      <c r="BE56" s="309" t="str">
        <f>$B$56</f>
        <v>Interchange - 400</v>
      </c>
      <c r="BF56" s="166" t="s">
        <v>137</v>
      </c>
      <c r="BG56" s="167"/>
      <c r="BH56" s="220">
        <v>0</v>
      </c>
      <c r="BI56" s="220"/>
      <c r="BK56" s="309" t="str">
        <f>$B$56</f>
        <v>Interchange - 400</v>
      </c>
      <c r="BL56" s="166" t="s">
        <v>137</v>
      </c>
      <c r="BM56" s="167"/>
      <c r="BN56" s="220">
        <v>0</v>
      </c>
      <c r="BO56" s="220"/>
    </row>
    <row r="57" spans="2:67" ht="20.149999999999999" customHeight="1" x14ac:dyDescent="0.35">
      <c r="B57" s="92"/>
      <c r="C57" s="166" t="s">
        <v>234</v>
      </c>
      <c r="D57" s="167"/>
      <c r="E57" s="220"/>
      <c r="F57" s="220">
        <v>0</v>
      </c>
      <c r="G57" s="263" t="s">
        <v>180</v>
      </c>
      <c r="H57" s="231" t="s">
        <v>219</v>
      </c>
      <c r="I57" s="224">
        <f t="shared" ref="I57" si="38">I56</f>
        <v>12</v>
      </c>
      <c r="J57" s="294"/>
      <c r="K57" s="92"/>
      <c r="L57" s="166" t="s">
        <v>234</v>
      </c>
      <c r="M57" s="167"/>
      <c r="N57" s="220"/>
      <c r="O57" s="220">
        <v>0</v>
      </c>
      <c r="Q57" s="92"/>
      <c r="R57" s="166" t="s">
        <v>234</v>
      </c>
      <c r="S57" s="167"/>
      <c r="T57" s="220"/>
      <c r="U57" s="220">
        <v>0</v>
      </c>
      <c r="V57" s="341" t="s">
        <v>180</v>
      </c>
      <c r="W57" s="317" t="s">
        <v>219</v>
      </c>
      <c r="X57" s="224">
        <f t="shared" ref="X57" si="39">X56</f>
        <v>12</v>
      </c>
      <c r="Y57" s="294"/>
      <c r="Z57" s="360"/>
      <c r="AA57" s="92"/>
      <c r="AB57" s="166" t="s">
        <v>234</v>
      </c>
      <c r="AC57" s="167"/>
      <c r="AD57" s="220"/>
      <c r="AE57" s="220">
        <v>0</v>
      </c>
      <c r="AG57" s="92"/>
      <c r="AH57" s="166" t="s">
        <v>234</v>
      </c>
      <c r="AI57" s="167"/>
      <c r="AJ57" s="220"/>
      <c r="AK57" s="220">
        <v>0</v>
      </c>
      <c r="AM57" s="92"/>
      <c r="AN57" s="166" t="s">
        <v>234</v>
      </c>
      <c r="AO57" s="167"/>
      <c r="AP57" s="220"/>
      <c r="AQ57" s="220">
        <v>0</v>
      </c>
      <c r="AS57" s="92"/>
      <c r="AT57" s="166" t="s">
        <v>234</v>
      </c>
      <c r="AU57" s="167"/>
      <c r="AV57" s="220"/>
      <c r="AW57" s="220">
        <v>0</v>
      </c>
      <c r="AY57" s="92"/>
      <c r="AZ57" s="166" t="s">
        <v>234</v>
      </c>
      <c r="BA57" s="167"/>
      <c r="BB57" s="220"/>
      <c r="BC57" s="220">
        <v>0</v>
      </c>
      <c r="BE57" s="92"/>
      <c r="BF57" s="166" t="s">
        <v>234</v>
      </c>
      <c r="BG57" s="167"/>
      <c r="BH57" s="220"/>
      <c r="BI57" s="220">
        <v>0</v>
      </c>
      <c r="BK57" s="92"/>
      <c r="BL57" s="166" t="s">
        <v>234</v>
      </c>
      <c r="BM57" s="167"/>
      <c r="BN57" s="220"/>
      <c r="BO57" s="220">
        <v>0</v>
      </c>
    </row>
    <row r="58" spans="2:67" ht="20.149999999999999" customHeight="1" x14ac:dyDescent="0.35">
      <c r="B58" s="92" t="s">
        <v>247</v>
      </c>
      <c r="C58" s="198" t="s">
        <v>138</v>
      </c>
      <c r="D58" s="199"/>
      <c r="E58" s="221">
        <v>0</v>
      </c>
      <c r="F58" s="221"/>
      <c r="G58" s="264" t="s">
        <v>181</v>
      </c>
      <c r="H58" s="232" t="s">
        <v>219</v>
      </c>
      <c r="I58" s="224">
        <f t="shared" ref="I58" si="40">I56+1</f>
        <v>13</v>
      </c>
      <c r="J58" s="294"/>
      <c r="K58" s="92" t="str">
        <f>$B$58</f>
        <v>Transactions - 402</v>
      </c>
      <c r="L58" s="198" t="s">
        <v>138</v>
      </c>
      <c r="M58" s="199"/>
      <c r="N58" s="221">
        <v>0</v>
      </c>
      <c r="O58" s="221"/>
      <c r="Q58" s="92" t="str">
        <f>$B$58</f>
        <v>Transactions - 402</v>
      </c>
      <c r="R58" s="198" t="s">
        <v>138</v>
      </c>
      <c r="S58" s="199"/>
      <c r="T58" s="221">
        <v>0</v>
      </c>
      <c r="U58" s="221"/>
      <c r="V58" s="343" t="s">
        <v>181</v>
      </c>
      <c r="W58" s="318" t="s">
        <v>219</v>
      </c>
      <c r="X58" s="224">
        <f t="shared" ref="X58" si="41">X56+1</f>
        <v>13</v>
      </c>
      <c r="Y58" s="294"/>
      <c r="Z58" s="360"/>
      <c r="AA58" s="92" t="str">
        <f>$B$58</f>
        <v>Transactions - 402</v>
      </c>
      <c r="AB58" s="198" t="s">
        <v>138</v>
      </c>
      <c r="AC58" s="199"/>
      <c r="AD58" s="221">
        <v>0</v>
      </c>
      <c r="AE58" s="221"/>
      <c r="AG58" s="92" t="str">
        <f>$B$58</f>
        <v>Transactions - 402</v>
      </c>
      <c r="AH58" s="198" t="s">
        <v>138</v>
      </c>
      <c r="AI58" s="199"/>
      <c r="AJ58" s="221">
        <v>0</v>
      </c>
      <c r="AK58" s="221"/>
      <c r="AM58" s="92" t="str">
        <f>$B$58</f>
        <v>Transactions - 402</v>
      </c>
      <c r="AN58" s="198" t="s">
        <v>138</v>
      </c>
      <c r="AO58" s="199"/>
      <c r="AP58" s="221">
        <v>0</v>
      </c>
      <c r="AQ58" s="221"/>
      <c r="AS58" s="92" t="str">
        <f>$B$58</f>
        <v>Transactions - 402</v>
      </c>
      <c r="AT58" s="198" t="s">
        <v>138</v>
      </c>
      <c r="AU58" s="199"/>
      <c r="AV58" s="221">
        <v>0</v>
      </c>
      <c r="AW58" s="221"/>
      <c r="AY58" s="92" t="str">
        <f>$B$58</f>
        <v>Transactions - 402</v>
      </c>
      <c r="AZ58" s="198" t="s">
        <v>138</v>
      </c>
      <c r="BA58" s="199"/>
      <c r="BB58" s="221">
        <v>0</v>
      </c>
      <c r="BC58" s="221"/>
      <c r="BE58" s="92" t="str">
        <f>$B$58</f>
        <v>Transactions - 402</v>
      </c>
      <c r="BF58" s="198" t="s">
        <v>138</v>
      </c>
      <c r="BG58" s="199"/>
      <c r="BH58" s="221">
        <v>0</v>
      </c>
      <c r="BI58" s="221"/>
      <c r="BK58" s="92" t="str">
        <f>$B$58</f>
        <v>Transactions - 402</v>
      </c>
      <c r="BL58" s="198" t="s">
        <v>138</v>
      </c>
      <c r="BM58" s="199"/>
      <c r="BN58" s="221">
        <v>0</v>
      </c>
      <c r="BO58" s="221"/>
    </row>
    <row r="59" spans="2:67" ht="20.149999999999999" customHeight="1" x14ac:dyDescent="0.35">
      <c r="B59" s="92" t="s">
        <v>252</v>
      </c>
      <c r="C59" s="198" t="s">
        <v>26</v>
      </c>
      <c r="D59" s="199"/>
      <c r="E59" s="221"/>
      <c r="F59" s="221">
        <v>0</v>
      </c>
      <c r="G59" s="264" t="s">
        <v>181</v>
      </c>
      <c r="H59" s="232" t="s">
        <v>217</v>
      </c>
      <c r="I59" s="224">
        <f t="shared" ref="I59" si="42">I58</f>
        <v>13</v>
      </c>
      <c r="J59" s="294"/>
      <c r="K59" s="92" t="str">
        <f>$B$59</f>
        <v>(annul cdt carte)</v>
      </c>
      <c r="L59" s="198" t="s">
        <v>26</v>
      </c>
      <c r="M59" s="199"/>
      <c r="N59" s="221"/>
      <c r="O59" s="221">
        <v>0</v>
      </c>
      <c r="Q59" s="92" t="str">
        <f>$B$59</f>
        <v>(annul cdt carte)</v>
      </c>
      <c r="R59" s="198" t="s">
        <v>26</v>
      </c>
      <c r="S59" s="199"/>
      <c r="T59" s="221"/>
      <c r="U59" s="221">
        <v>0</v>
      </c>
      <c r="V59" s="343" t="s">
        <v>181</v>
      </c>
      <c r="W59" s="318" t="s">
        <v>217</v>
      </c>
      <c r="X59" s="224">
        <f t="shared" ref="X59" si="43">X58</f>
        <v>13</v>
      </c>
      <c r="Y59" s="294"/>
      <c r="Z59" s="360"/>
      <c r="AA59" s="92" t="str">
        <f>$B$59</f>
        <v>(annul cdt carte)</v>
      </c>
      <c r="AB59" s="198" t="s">
        <v>26</v>
      </c>
      <c r="AC59" s="199"/>
      <c r="AD59" s="221"/>
      <c r="AE59" s="221">
        <v>0</v>
      </c>
      <c r="AG59" s="92" t="str">
        <f>$B$59</f>
        <v>(annul cdt carte)</v>
      </c>
      <c r="AH59" s="198" t="s">
        <v>26</v>
      </c>
      <c r="AI59" s="199"/>
      <c r="AJ59" s="221"/>
      <c r="AK59" s="221">
        <v>0</v>
      </c>
      <c r="AM59" s="92" t="str">
        <f>$B$59</f>
        <v>(annul cdt carte)</v>
      </c>
      <c r="AN59" s="198" t="s">
        <v>26</v>
      </c>
      <c r="AO59" s="199"/>
      <c r="AP59" s="221"/>
      <c r="AQ59" s="221">
        <v>0</v>
      </c>
      <c r="AS59" s="92" t="str">
        <f>$B$59</f>
        <v>(annul cdt carte)</v>
      </c>
      <c r="AT59" s="198" t="s">
        <v>26</v>
      </c>
      <c r="AU59" s="199"/>
      <c r="AV59" s="221"/>
      <c r="AW59" s="221">
        <v>0</v>
      </c>
      <c r="AY59" s="92" t="str">
        <f>$B$59</f>
        <v>(annul cdt carte)</v>
      </c>
      <c r="AZ59" s="198" t="s">
        <v>26</v>
      </c>
      <c r="BA59" s="199"/>
      <c r="BB59" s="221"/>
      <c r="BC59" s="221">
        <v>0</v>
      </c>
      <c r="BE59" s="92" t="str">
        <f>$B$59</f>
        <v>(annul cdt carte)</v>
      </c>
      <c r="BF59" s="198" t="s">
        <v>26</v>
      </c>
      <c r="BG59" s="199"/>
      <c r="BH59" s="221"/>
      <c r="BI59" s="221">
        <v>0</v>
      </c>
      <c r="BK59" s="92" t="str">
        <f>$B$59</f>
        <v>(annul cdt carte)</v>
      </c>
      <c r="BL59" s="198" t="s">
        <v>26</v>
      </c>
      <c r="BM59" s="199"/>
      <c r="BN59" s="221"/>
      <c r="BO59" s="221">
        <v>0</v>
      </c>
    </row>
    <row r="60" spans="2:67" ht="20" customHeight="1" x14ac:dyDescent="0.35">
      <c r="B60" s="280" t="s">
        <v>249</v>
      </c>
      <c r="C60" s="166" t="s">
        <v>137</v>
      </c>
      <c r="D60" s="274"/>
      <c r="E60" s="220"/>
      <c r="F60" s="220">
        <v>0</v>
      </c>
      <c r="G60" s="263" t="s">
        <v>180</v>
      </c>
      <c r="H60" s="231" t="s">
        <v>219</v>
      </c>
      <c r="I60" s="224">
        <f t="shared" ref="I60" si="44">I58+1</f>
        <v>14</v>
      </c>
      <c r="J60" s="294"/>
      <c r="K60" s="309" t="str">
        <f>$B$60</f>
        <v>Interchange -402</v>
      </c>
      <c r="L60" s="166" t="s">
        <v>137</v>
      </c>
      <c r="M60" s="274"/>
      <c r="N60" s="220"/>
      <c r="O60" s="220">
        <v>0</v>
      </c>
      <c r="Q60" s="309" t="str">
        <f>$B$60</f>
        <v>Interchange -402</v>
      </c>
      <c r="R60" s="166" t="s">
        <v>137</v>
      </c>
      <c r="S60" s="274"/>
      <c r="T60" s="220"/>
      <c r="U60" s="220">
        <v>0</v>
      </c>
      <c r="V60" s="341" t="s">
        <v>180</v>
      </c>
      <c r="W60" s="317" t="s">
        <v>219</v>
      </c>
      <c r="X60" s="224">
        <f t="shared" ref="X60" si="45">X58+1</f>
        <v>14</v>
      </c>
      <c r="Y60" s="294"/>
      <c r="Z60" s="360"/>
      <c r="AA60" s="309" t="str">
        <f>$B$60</f>
        <v>Interchange -402</v>
      </c>
      <c r="AB60" s="166" t="s">
        <v>137</v>
      </c>
      <c r="AC60" s="274"/>
      <c r="AD60" s="220"/>
      <c r="AE60" s="220">
        <v>0</v>
      </c>
      <c r="AG60" s="309" t="str">
        <f>$B$60</f>
        <v>Interchange -402</v>
      </c>
      <c r="AH60" s="166" t="s">
        <v>137</v>
      </c>
      <c r="AI60" s="274"/>
      <c r="AJ60" s="220"/>
      <c r="AK60" s="220">
        <v>0</v>
      </c>
      <c r="AM60" s="309" t="str">
        <f>$B$60</f>
        <v>Interchange -402</v>
      </c>
      <c r="AN60" s="166" t="s">
        <v>137</v>
      </c>
      <c r="AO60" s="274"/>
      <c r="AP60" s="220"/>
      <c r="AQ60" s="220">
        <v>0</v>
      </c>
      <c r="AS60" s="309" t="str">
        <f>$B$60</f>
        <v>Interchange -402</v>
      </c>
      <c r="AT60" s="166" t="s">
        <v>137</v>
      </c>
      <c r="AU60" s="274"/>
      <c r="AV60" s="220"/>
      <c r="AW60" s="220">
        <v>0</v>
      </c>
      <c r="AY60" s="309" t="str">
        <f>$B$60</f>
        <v>Interchange -402</v>
      </c>
      <c r="AZ60" s="166" t="s">
        <v>137</v>
      </c>
      <c r="BA60" s="274"/>
      <c r="BB60" s="220"/>
      <c r="BC60" s="220">
        <v>0</v>
      </c>
      <c r="BE60" s="309" t="str">
        <f>$B$60</f>
        <v>Interchange -402</v>
      </c>
      <c r="BF60" s="166" t="s">
        <v>137</v>
      </c>
      <c r="BG60" s="274"/>
      <c r="BH60" s="220"/>
      <c r="BI60" s="220">
        <v>0</v>
      </c>
      <c r="BK60" s="309" t="str">
        <f>$B$60</f>
        <v>Interchange -402</v>
      </c>
      <c r="BL60" s="166" t="s">
        <v>137</v>
      </c>
      <c r="BM60" s="274"/>
      <c r="BN60" s="220"/>
      <c r="BO60" s="220">
        <v>0</v>
      </c>
    </row>
    <row r="61" spans="2:67" ht="20" customHeight="1" x14ac:dyDescent="0.35">
      <c r="B61" s="93"/>
      <c r="C61" s="275" t="s">
        <v>234</v>
      </c>
      <c r="D61" s="258"/>
      <c r="E61" s="247">
        <v>0</v>
      </c>
      <c r="F61" s="247"/>
      <c r="G61" s="267" t="s">
        <v>180</v>
      </c>
      <c r="H61" s="248" t="s">
        <v>219</v>
      </c>
      <c r="I61" s="243">
        <f t="shared" ref="I61" si="46">I60</f>
        <v>14</v>
      </c>
      <c r="J61" s="294"/>
      <c r="K61" s="93"/>
      <c r="L61" s="275" t="s">
        <v>234</v>
      </c>
      <c r="M61" s="258"/>
      <c r="N61" s="247">
        <v>0</v>
      </c>
      <c r="O61" s="247"/>
      <c r="Q61" s="93"/>
      <c r="R61" s="275" t="s">
        <v>234</v>
      </c>
      <c r="S61" s="258"/>
      <c r="T61" s="247">
        <v>0</v>
      </c>
      <c r="U61" s="247"/>
      <c r="V61" s="350" t="s">
        <v>180</v>
      </c>
      <c r="W61" s="323" t="s">
        <v>219</v>
      </c>
      <c r="X61" s="243">
        <f t="shared" ref="X61" si="47">X60</f>
        <v>14</v>
      </c>
      <c r="Y61" s="294"/>
      <c r="Z61" s="360"/>
      <c r="AA61" s="93"/>
      <c r="AB61" s="275" t="s">
        <v>234</v>
      </c>
      <c r="AC61" s="258"/>
      <c r="AD61" s="247">
        <v>0</v>
      </c>
      <c r="AE61" s="247"/>
      <c r="AG61" s="93"/>
      <c r="AH61" s="275" t="s">
        <v>234</v>
      </c>
      <c r="AI61" s="258"/>
      <c r="AJ61" s="247">
        <v>0</v>
      </c>
      <c r="AK61" s="247"/>
      <c r="AM61" s="93"/>
      <c r="AN61" s="275" t="s">
        <v>234</v>
      </c>
      <c r="AO61" s="258"/>
      <c r="AP61" s="247">
        <v>0</v>
      </c>
      <c r="AQ61" s="247"/>
      <c r="AS61" s="93"/>
      <c r="AT61" s="275" t="s">
        <v>234</v>
      </c>
      <c r="AU61" s="258"/>
      <c r="AV61" s="247">
        <v>0</v>
      </c>
      <c r="AW61" s="247"/>
      <c r="AY61" s="93"/>
      <c r="AZ61" s="275" t="s">
        <v>234</v>
      </c>
      <c r="BA61" s="258"/>
      <c r="BB61" s="247">
        <v>0</v>
      </c>
      <c r="BC61" s="247"/>
      <c r="BE61" s="93"/>
      <c r="BF61" s="275" t="s">
        <v>234</v>
      </c>
      <c r="BG61" s="258"/>
      <c r="BH61" s="247">
        <v>0</v>
      </c>
      <c r="BI61" s="247"/>
      <c r="BK61" s="93"/>
      <c r="BL61" s="275" t="s">
        <v>234</v>
      </c>
      <c r="BM61" s="258"/>
      <c r="BN61" s="247">
        <v>0</v>
      </c>
      <c r="BO61" s="247"/>
    </row>
    <row r="62" spans="2:67" ht="20.149999999999999" customHeight="1" x14ac:dyDescent="0.35">
      <c r="B62" s="91" t="s">
        <v>19</v>
      </c>
      <c r="C62" s="194" t="s">
        <v>138</v>
      </c>
      <c r="D62" s="259"/>
      <c r="E62" s="174">
        <f>+D11</f>
        <v>0</v>
      </c>
      <c r="F62" s="174"/>
      <c r="G62" s="266" t="s">
        <v>181</v>
      </c>
      <c r="H62" s="244" t="s">
        <v>220</v>
      </c>
      <c r="I62" s="241">
        <f t="shared" ref="I62" si="48">I60+1</f>
        <v>15</v>
      </c>
      <c r="J62" s="295"/>
      <c r="K62" s="91" t="str">
        <f>$B$62</f>
        <v>Virements entrants</v>
      </c>
      <c r="L62" s="194" t="s">
        <v>138</v>
      </c>
      <c r="M62" s="195"/>
      <c r="N62" s="196">
        <f>+M11</f>
        <v>0</v>
      </c>
      <c r="O62" s="197"/>
      <c r="Q62" s="91" t="str">
        <f>$B$62</f>
        <v>Virements entrants</v>
      </c>
      <c r="R62" s="194" t="s">
        <v>138</v>
      </c>
      <c r="S62" s="195"/>
      <c r="T62" s="196">
        <f>+S11</f>
        <v>0</v>
      </c>
      <c r="U62" s="313"/>
      <c r="V62" s="351" t="s">
        <v>181</v>
      </c>
      <c r="W62" s="324" t="s">
        <v>220</v>
      </c>
      <c r="X62" s="241">
        <f t="shared" ref="X62" si="49">X60+1</f>
        <v>15</v>
      </c>
      <c r="Y62" s="295"/>
      <c r="Z62" s="360"/>
      <c r="AA62" s="91" t="str">
        <f>$B$62</f>
        <v>Virements entrants</v>
      </c>
      <c r="AB62" s="194" t="s">
        <v>138</v>
      </c>
      <c r="AC62" s="195"/>
      <c r="AD62" s="196">
        <f>+AC11</f>
        <v>1000</v>
      </c>
      <c r="AE62" s="197"/>
      <c r="AG62" s="91" t="str">
        <f>$B$62</f>
        <v>Virements entrants</v>
      </c>
      <c r="AH62" s="194" t="s">
        <v>138</v>
      </c>
      <c r="AI62" s="195"/>
      <c r="AJ62" s="196">
        <f>+AI11</f>
        <v>0</v>
      </c>
      <c r="AK62" s="197"/>
      <c r="AM62" s="91" t="str">
        <f>$B$62</f>
        <v>Virements entrants</v>
      </c>
      <c r="AN62" s="194" t="s">
        <v>138</v>
      </c>
      <c r="AO62" s="195"/>
      <c r="AP62" s="196">
        <f>+AO11</f>
        <v>0</v>
      </c>
      <c r="AQ62" s="197"/>
      <c r="AS62" s="91" t="str">
        <f>$B$62</f>
        <v>Virements entrants</v>
      </c>
      <c r="AT62" s="194" t="s">
        <v>138</v>
      </c>
      <c r="AU62" s="195"/>
      <c r="AV62" s="196">
        <f>+AU11</f>
        <v>0</v>
      </c>
      <c r="AW62" s="197"/>
      <c r="AY62" s="91" t="str">
        <f>$B$62</f>
        <v>Virements entrants</v>
      </c>
      <c r="AZ62" s="194" t="s">
        <v>138</v>
      </c>
      <c r="BA62" s="195"/>
      <c r="BB62" s="196">
        <f>+BA11</f>
        <v>2500</v>
      </c>
      <c r="BC62" s="197"/>
      <c r="BE62" s="91" t="str">
        <f>$B$62</f>
        <v>Virements entrants</v>
      </c>
      <c r="BF62" s="194" t="s">
        <v>138</v>
      </c>
      <c r="BG62" s="195"/>
      <c r="BH62" s="196">
        <f>+BG11</f>
        <v>0</v>
      </c>
      <c r="BI62" s="197"/>
      <c r="BK62" s="91" t="str">
        <f>$B$62</f>
        <v>Virements entrants</v>
      </c>
      <c r="BL62" s="194" t="s">
        <v>138</v>
      </c>
      <c r="BM62" s="195"/>
      <c r="BN62" s="196">
        <f>+BM11</f>
        <v>0</v>
      </c>
      <c r="BO62" s="197"/>
    </row>
    <row r="63" spans="2:67" ht="20.149999999999999" customHeight="1" x14ac:dyDescent="0.35">
      <c r="B63" s="93"/>
      <c r="C63" s="176" t="s">
        <v>26</v>
      </c>
      <c r="D63" s="177"/>
      <c r="E63" s="178"/>
      <c r="F63" s="178">
        <f>+E62</f>
        <v>0</v>
      </c>
      <c r="G63" s="265" t="s">
        <v>181</v>
      </c>
      <c r="H63" s="242" t="s">
        <v>217</v>
      </c>
      <c r="I63" s="243">
        <f t="shared" ref="I63" si="50">I62</f>
        <v>15</v>
      </c>
      <c r="J63" s="295"/>
      <c r="K63" s="93"/>
      <c r="L63" s="176" t="s">
        <v>26</v>
      </c>
      <c r="M63" s="177"/>
      <c r="N63" s="192"/>
      <c r="O63" s="193">
        <f>+N62</f>
        <v>0</v>
      </c>
      <c r="Q63" s="93"/>
      <c r="R63" s="176" t="s">
        <v>26</v>
      </c>
      <c r="S63" s="177"/>
      <c r="T63" s="192"/>
      <c r="U63" s="348">
        <f>+T62</f>
        <v>0</v>
      </c>
      <c r="V63" s="345" t="s">
        <v>181</v>
      </c>
      <c r="W63" s="319" t="s">
        <v>217</v>
      </c>
      <c r="X63" s="243">
        <f t="shared" ref="X63" si="51">X62</f>
        <v>15</v>
      </c>
      <c r="Y63" s="295"/>
      <c r="Z63" s="360"/>
      <c r="AA63" s="93"/>
      <c r="AB63" s="176" t="s">
        <v>26</v>
      </c>
      <c r="AC63" s="177"/>
      <c r="AD63" s="192"/>
      <c r="AE63" s="193">
        <f>+AD62</f>
        <v>1000</v>
      </c>
      <c r="AG63" s="93"/>
      <c r="AH63" s="176" t="s">
        <v>26</v>
      </c>
      <c r="AI63" s="177"/>
      <c r="AJ63" s="192"/>
      <c r="AK63" s="193">
        <f>+AJ62</f>
        <v>0</v>
      </c>
      <c r="AM63" s="93"/>
      <c r="AN63" s="176" t="s">
        <v>26</v>
      </c>
      <c r="AO63" s="177"/>
      <c r="AP63" s="192"/>
      <c r="AQ63" s="193">
        <f>+AP62</f>
        <v>0</v>
      </c>
      <c r="AS63" s="93"/>
      <c r="AT63" s="176" t="s">
        <v>26</v>
      </c>
      <c r="AU63" s="177"/>
      <c r="AV63" s="192"/>
      <c r="AW63" s="193">
        <f>+AV62</f>
        <v>0</v>
      </c>
      <c r="AY63" s="93"/>
      <c r="AZ63" s="176" t="s">
        <v>26</v>
      </c>
      <c r="BA63" s="177"/>
      <c r="BB63" s="192"/>
      <c r="BC63" s="193">
        <f>+BB62</f>
        <v>2500</v>
      </c>
      <c r="BE63" s="93"/>
      <c r="BF63" s="176" t="s">
        <v>26</v>
      </c>
      <c r="BG63" s="177"/>
      <c r="BH63" s="192"/>
      <c r="BI63" s="193">
        <f>+BH62</f>
        <v>0</v>
      </c>
      <c r="BK63" s="93"/>
      <c r="BL63" s="176" t="s">
        <v>26</v>
      </c>
      <c r="BM63" s="177"/>
      <c r="BN63" s="192"/>
      <c r="BO63" s="193">
        <f>+BN62</f>
        <v>0</v>
      </c>
    </row>
    <row r="64" spans="2:67" ht="20.149999999999999" customHeight="1" x14ac:dyDescent="0.35">
      <c r="B64" s="91" t="s">
        <v>27</v>
      </c>
      <c r="C64" s="194" t="s">
        <v>26</v>
      </c>
      <c r="D64" s="259"/>
      <c r="E64" s="174">
        <f>+C12</f>
        <v>198000</v>
      </c>
      <c r="F64" s="174"/>
      <c r="G64" s="266" t="s">
        <v>181</v>
      </c>
      <c r="H64" s="244" t="s">
        <v>217</v>
      </c>
      <c r="I64" s="241">
        <f t="shared" ref="I64" si="52">I62+1</f>
        <v>16</v>
      </c>
      <c r="J64" s="288"/>
      <c r="K64" s="91" t="str">
        <f>$B$64</f>
        <v>Virements sortrants</v>
      </c>
      <c r="L64" s="194" t="s">
        <v>26</v>
      </c>
      <c r="M64" s="195"/>
      <c r="N64" s="196">
        <f>+L12</f>
        <v>292940</v>
      </c>
      <c r="O64" s="197"/>
      <c r="Q64" s="91" t="str">
        <f>$B$64</f>
        <v>Virements sortrants</v>
      </c>
      <c r="R64" s="194" t="s">
        <v>26</v>
      </c>
      <c r="S64" s="195"/>
      <c r="T64" s="196">
        <f>+R12</f>
        <v>198000</v>
      </c>
      <c r="U64" s="313"/>
      <c r="V64" s="351" t="s">
        <v>181</v>
      </c>
      <c r="W64" s="324" t="s">
        <v>217</v>
      </c>
      <c r="X64" s="241">
        <f t="shared" ref="X64" si="53">X62+1</f>
        <v>16</v>
      </c>
      <c r="Y64" s="288"/>
      <c r="Z64" s="360"/>
      <c r="AA64" s="91" t="str">
        <f>$B$64</f>
        <v>Virements sortrants</v>
      </c>
      <c r="AB64" s="194" t="s">
        <v>26</v>
      </c>
      <c r="AC64" s="195"/>
      <c r="AD64" s="196">
        <f>+AB12</f>
        <v>82895</v>
      </c>
      <c r="AE64" s="197"/>
      <c r="AG64" s="91" t="str">
        <f>$B$64</f>
        <v>Virements sortrants</v>
      </c>
      <c r="AH64" s="194" t="s">
        <v>26</v>
      </c>
      <c r="AI64" s="195"/>
      <c r="AJ64" s="196">
        <f>+AH12</f>
        <v>195985</v>
      </c>
      <c r="AK64" s="197"/>
      <c r="AM64" s="91" t="str">
        <f>$B$64</f>
        <v>Virements sortrants</v>
      </c>
      <c r="AN64" s="194" t="s">
        <v>26</v>
      </c>
      <c r="AO64" s="195"/>
      <c r="AP64" s="196">
        <f>+AN12</f>
        <v>0</v>
      </c>
      <c r="AQ64" s="197"/>
      <c r="AS64" s="91" t="str">
        <f>$B$64</f>
        <v>Virements sortrants</v>
      </c>
      <c r="AT64" s="194" t="s">
        <v>26</v>
      </c>
      <c r="AU64" s="195"/>
      <c r="AV64" s="196">
        <f>+AT12</f>
        <v>0</v>
      </c>
      <c r="AW64" s="197"/>
      <c r="AY64" s="91" t="str">
        <f>$B$64</f>
        <v>Virements sortrants</v>
      </c>
      <c r="AZ64" s="194" t="s">
        <v>26</v>
      </c>
      <c r="BA64" s="195"/>
      <c r="BB64" s="196">
        <f>+AZ12</f>
        <v>222660</v>
      </c>
      <c r="BC64" s="197"/>
      <c r="BE64" s="91" t="str">
        <f>$B$64</f>
        <v>Virements sortrants</v>
      </c>
      <c r="BF64" s="194" t="s">
        <v>26</v>
      </c>
      <c r="BG64" s="195"/>
      <c r="BH64" s="196">
        <f>+BF12</f>
        <v>198000</v>
      </c>
      <c r="BI64" s="197"/>
      <c r="BK64" s="91" t="str">
        <f>$B$64</f>
        <v>Virements sortrants</v>
      </c>
      <c r="BL64" s="194" t="s">
        <v>26</v>
      </c>
      <c r="BM64" s="195"/>
      <c r="BN64" s="196">
        <f>+BL12</f>
        <v>148470</v>
      </c>
      <c r="BO64" s="197"/>
    </row>
    <row r="65" spans="2:67" ht="20.149999999999999" customHeight="1" x14ac:dyDescent="0.35">
      <c r="B65" s="93"/>
      <c r="C65" s="176" t="s">
        <v>138</v>
      </c>
      <c r="D65" s="177"/>
      <c r="E65" s="178"/>
      <c r="F65" s="178">
        <f>+E64</f>
        <v>198000</v>
      </c>
      <c r="G65" s="265" t="s">
        <v>181</v>
      </c>
      <c r="H65" s="242" t="s">
        <v>221</v>
      </c>
      <c r="I65" s="243">
        <f t="shared" ref="I65" si="54">I64</f>
        <v>16</v>
      </c>
      <c r="J65" s="288"/>
      <c r="K65" s="93"/>
      <c r="L65" s="176" t="s">
        <v>138</v>
      </c>
      <c r="M65" s="177"/>
      <c r="N65" s="192"/>
      <c r="O65" s="193">
        <f>+N64</f>
        <v>292940</v>
      </c>
      <c r="Q65" s="93"/>
      <c r="R65" s="176" t="s">
        <v>138</v>
      </c>
      <c r="S65" s="177"/>
      <c r="T65" s="192"/>
      <c r="U65" s="348">
        <f>+T64</f>
        <v>198000</v>
      </c>
      <c r="V65" s="345" t="s">
        <v>181</v>
      </c>
      <c r="W65" s="319" t="s">
        <v>221</v>
      </c>
      <c r="X65" s="243">
        <f t="shared" ref="X65" si="55">X64</f>
        <v>16</v>
      </c>
      <c r="Y65" s="288"/>
      <c r="Z65" s="360"/>
      <c r="AA65" s="93"/>
      <c r="AB65" s="176" t="s">
        <v>138</v>
      </c>
      <c r="AC65" s="177"/>
      <c r="AD65" s="192"/>
      <c r="AE65" s="193">
        <f>+AD64</f>
        <v>82895</v>
      </c>
      <c r="AG65" s="93"/>
      <c r="AH65" s="176" t="s">
        <v>138</v>
      </c>
      <c r="AI65" s="177"/>
      <c r="AJ65" s="192"/>
      <c r="AK65" s="193">
        <f>+AJ64</f>
        <v>195985</v>
      </c>
      <c r="AM65" s="93"/>
      <c r="AN65" s="176" t="s">
        <v>138</v>
      </c>
      <c r="AO65" s="177"/>
      <c r="AP65" s="192"/>
      <c r="AQ65" s="193">
        <f>+AP64</f>
        <v>0</v>
      </c>
      <c r="AS65" s="93"/>
      <c r="AT65" s="176" t="s">
        <v>138</v>
      </c>
      <c r="AU65" s="177"/>
      <c r="AV65" s="192"/>
      <c r="AW65" s="193">
        <f>+AV64</f>
        <v>0</v>
      </c>
      <c r="AY65" s="93"/>
      <c r="AZ65" s="176" t="s">
        <v>138</v>
      </c>
      <c r="BA65" s="177"/>
      <c r="BB65" s="192"/>
      <c r="BC65" s="193">
        <f>+BB64</f>
        <v>222660</v>
      </c>
      <c r="BE65" s="93"/>
      <c r="BF65" s="176" t="s">
        <v>138</v>
      </c>
      <c r="BG65" s="177"/>
      <c r="BH65" s="192"/>
      <c r="BI65" s="193">
        <f>+BH64</f>
        <v>198000</v>
      </c>
      <c r="BK65" s="93"/>
      <c r="BL65" s="176" t="s">
        <v>138</v>
      </c>
      <c r="BM65" s="177"/>
      <c r="BN65" s="192"/>
      <c r="BO65" s="193">
        <f>+BN64</f>
        <v>148470</v>
      </c>
    </row>
    <row r="66" spans="2:67" ht="20.149999999999999" customHeight="1" x14ac:dyDescent="0.35">
      <c r="B66" s="91" t="s">
        <v>253</v>
      </c>
      <c r="C66" s="194" t="s">
        <v>26</v>
      </c>
      <c r="D66" s="259"/>
      <c r="E66" s="174">
        <f>+C13</f>
        <v>5000</v>
      </c>
      <c r="F66" s="174"/>
      <c r="G66" s="266" t="s">
        <v>181</v>
      </c>
      <c r="H66" s="244" t="s">
        <v>217</v>
      </c>
      <c r="I66" s="241">
        <f t="shared" ref="I66" si="56">I64+1</f>
        <v>17</v>
      </c>
      <c r="J66" s="297"/>
      <c r="K66" s="91" t="str">
        <f>$B$66</f>
        <v>Impayés - 500</v>
      </c>
      <c r="L66" s="194" t="s">
        <v>26</v>
      </c>
      <c r="M66" s="195"/>
      <c r="N66" s="196">
        <f>+L13</f>
        <v>0</v>
      </c>
      <c r="O66" s="197"/>
      <c r="Q66" s="91" t="str">
        <f>$B$66</f>
        <v>Impayés - 500</v>
      </c>
      <c r="R66" s="194" t="s">
        <v>26</v>
      </c>
      <c r="S66" s="195"/>
      <c r="T66" s="196">
        <f>+R13</f>
        <v>20000</v>
      </c>
      <c r="U66" s="313"/>
      <c r="V66" s="351" t="s">
        <v>181</v>
      </c>
      <c r="W66" s="324" t="s">
        <v>217</v>
      </c>
      <c r="X66" s="241">
        <f t="shared" ref="X66" si="57">X64+1</f>
        <v>17</v>
      </c>
      <c r="Y66" s="297"/>
      <c r="Z66" s="360"/>
      <c r="AA66" s="91" t="str">
        <f>$B$66</f>
        <v>Impayés - 500</v>
      </c>
      <c r="AB66" s="194" t="s">
        <v>26</v>
      </c>
      <c r="AC66" s="195"/>
      <c r="AD66" s="196">
        <f>+AB13</f>
        <v>2000</v>
      </c>
      <c r="AE66" s="197"/>
      <c r="AG66" s="91" t="str">
        <f>$B$66</f>
        <v>Impayés - 500</v>
      </c>
      <c r="AH66" s="194" t="s">
        <v>26</v>
      </c>
      <c r="AI66" s="195"/>
      <c r="AJ66" s="196">
        <f>+AH13</f>
        <v>17000</v>
      </c>
      <c r="AK66" s="197"/>
      <c r="AM66" s="91" t="str">
        <f>$B$66</f>
        <v>Impayés - 500</v>
      </c>
      <c r="AN66" s="194" t="s">
        <v>26</v>
      </c>
      <c r="AO66" s="195"/>
      <c r="AP66" s="196">
        <f>+AN13</f>
        <v>10000</v>
      </c>
      <c r="AQ66" s="197"/>
      <c r="AS66" s="91" t="str">
        <f>$B$66</f>
        <v>Impayés - 500</v>
      </c>
      <c r="AT66" s="194" t="s">
        <v>26</v>
      </c>
      <c r="AU66" s="195"/>
      <c r="AV66" s="196">
        <f>+AT13</f>
        <v>0</v>
      </c>
      <c r="AW66" s="197"/>
      <c r="AY66" s="91" t="str">
        <f>$B$66</f>
        <v>Impayés - 500</v>
      </c>
      <c r="AZ66" s="194" t="s">
        <v>26</v>
      </c>
      <c r="BA66" s="195"/>
      <c r="BB66" s="196">
        <f>+AZ13</f>
        <v>0</v>
      </c>
      <c r="BC66" s="197"/>
      <c r="BE66" s="91" t="str">
        <f>$B$66</f>
        <v>Impayés - 500</v>
      </c>
      <c r="BF66" s="194" t="s">
        <v>26</v>
      </c>
      <c r="BG66" s="195"/>
      <c r="BH66" s="196">
        <f>+BF13</f>
        <v>0</v>
      </c>
      <c r="BI66" s="197"/>
      <c r="BK66" s="91" t="str">
        <f>$B$66</f>
        <v>Impayés - 500</v>
      </c>
      <c r="BL66" s="194" t="s">
        <v>26</v>
      </c>
      <c r="BM66" s="195"/>
      <c r="BN66" s="196">
        <f>+BL13</f>
        <v>1750</v>
      </c>
      <c r="BO66" s="197"/>
    </row>
    <row r="67" spans="2:67" ht="20.149999999999999" customHeight="1" x14ac:dyDescent="0.35">
      <c r="B67" s="92"/>
      <c r="C67" s="198" t="s">
        <v>138</v>
      </c>
      <c r="D67" s="199"/>
      <c r="E67" s="221"/>
      <c r="F67" s="221">
        <f>+E66</f>
        <v>5000</v>
      </c>
      <c r="G67" s="264" t="s">
        <v>181</v>
      </c>
      <c r="H67" s="232" t="s">
        <v>222</v>
      </c>
      <c r="I67" s="224">
        <f t="shared" ref="I67" si="58">I66</f>
        <v>17</v>
      </c>
      <c r="J67" s="297"/>
      <c r="K67" s="92"/>
      <c r="L67" s="176" t="s">
        <v>138</v>
      </c>
      <c r="M67" s="177"/>
      <c r="N67" s="192"/>
      <c r="O67" s="193">
        <f>+N66</f>
        <v>0</v>
      </c>
      <c r="Q67" s="92"/>
      <c r="R67" s="176" t="s">
        <v>138</v>
      </c>
      <c r="S67" s="177"/>
      <c r="T67" s="192"/>
      <c r="U67" s="348">
        <f>+T66</f>
        <v>20000</v>
      </c>
      <c r="V67" s="343" t="s">
        <v>181</v>
      </c>
      <c r="W67" s="318" t="s">
        <v>222</v>
      </c>
      <c r="X67" s="224">
        <f t="shared" ref="X67" si="59">X66</f>
        <v>17</v>
      </c>
      <c r="Y67" s="297"/>
      <c r="Z67" s="360"/>
      <c r="AA67" s="92"/>
      <c r="AB67" s="176" t="s">
        <v>138</v>
      </c>
      <c r="AC67" s="177"/>
      <c r="AD67" s="192"/>
      <c r="AE67" s="193">
        <f>+AD66</f>
        <v>2000</v>
      </c>
      <c r="AG67" s="92"/>
      <c r="AH67" s="176" t="s">
        <v>138</v>
      </c>
      <c r="AI67" s="177"/>
      <c r="AJ67" s="192"/>
      <c r="AK67" s="193">
        <f>+AJ66</f>
        <v>17000</v>
      </c>
      <c r="AM67" s="92"/>
      <c r="AN67" s="176" t="s">
        <v>138</v>
      </c>
      <c r="AO67" s="177"/>
      <c r="AP67" s="192"/>
      <c r="AQ67" s="193">
        <f>+AP66</f>
        <v>10000</v>
      </c>
      <c r="AS67" s="92"/>
      <c r="AT67" s="176" t="s">
        <v>138</v>
      </c>
      <c r="AU67" s="177"/>
      <c r="AV67" s="192"/>
      <c r="AW67" s="193">
        <f>+AV66</f>
        <v>0</v>
      </c>
      <c r="AY67" s="92"/>
      <c r="AZ67" s="176" t="s">
        <v>138</v>
      </c>
      <c r="BA67" s="177"/>
      <c r="BB67" s="192"/>
      <c r="BC67" s="193">
        <f>+BB66</f>
        <v>0</v>
      </c>
      <c r="BE67" s="92"/>
      <c r="BF67" s="176" t="s">
        <v>138</v>
      </c>
      <c r="BG67" s="177"/>
      <c r="BH67" s="192"/>
      <c r="BI67" s="193">
        <f>+BH66</f>
        <v>0</v>
      </c>
      <c r="BK67" s="92"/>
      <c r="BL67" s="176" t="s">
        <v>138</v>
      </c>
      <c r="BM67" s="177"/>
      <c r="BN67" s="192"/>
      <c r="BO67" s="193">
        <f>+BN66</f>
        <v>1750</v>
      </c>
    </row>
    <row r="68" spans="2:67" ht="20" customHeight="1" x14ac:dyDescent="0.35">
      <c r="B68" s="309" t="s">
        <v>254</v>
      </c>
      <c r="C68" s="166" t="s">
        <v>137</v>
      </c>
      <c r="D68" s="274"/>
      <c r="E68" s="220">
        <f>0.2%*E66</f>
        <v>10</v>
      </c>
      <c r="F68" s="220"/>
      <c r="G68" s="263" t="s">
        <v>180</v>
      </c>
      <c r="H68" s="231" t="s">
        <v>219</v>
      </c>
      <c r="I68" s="224">
        <f t="shared" ref="I68" si="60">I66+1</f>
        <v>18</v>
      </c>
      <c r="J68" s="297"/>
      <c r="K68" s="309" t="str">
        <f>$B$68</f>
        <v>Rembt Interchange - 500</v>
      </c>
      <c r="L68" s="166" t="s">
        <v>137</v>
      </c>
      <c r="M68" s="274"/>
      <c r="N68" s="220">
        <f>0.2%*N66</f>
        <v>0</v>
      </c>
      <c r="O68" s="277"/>
      <c r="Q68" s="309" t="str">
        <f>$B$68</f>
        <v>Rembt Interchange - 500</v>
      </c>
      <c r="R68" s="166" t="s">
        <v>137</v>
      </c>
      <c r="S68" s="274"/>
      <c r="T68" s="220">
        <f>0.2%*T66</f>
        <v>40</v>
      </c>
      <c r="U68" s="311"/>
      <c r="V68" s="341" t="s">
        <v>180</v>
      </c>
      <c r="W68" s="317" t="s">
        <v>219</v>
      </c>
      <c r="X68" s="224">
        <f t="shared" ref="X68" si="61">X66+1</f>
        <v>18</v>
      </c>
      <c r="Y68" s="297"/>
      <c r="Z68" s="360"/>
      <c r="AA68" s="309" t="str">
        <f>$B$68</f>
        <v>Rembt Interchange - 500</v>
      </c>
      <c r="AB68" s="166" t="s">
        <v>137</v>
      </c>
      <c r="AC68" s="274"/>
      <c r="AD68" s="220">
        <f>0.2%*AD66</f>
        <v>4</v>
      </c>
      <c r="AE68" s="277"/>
      <c r="AG68" s="309" t="str">
        <f>$B$68</f>
        <v>Rembt Interchange - 500</v>
      </c>
      <c r="AH68" s="166" t="s">
        <v>137</v>
      </c>
      <c r="AI68" s="274"/>
      <c r="AJ68" s="220">
        <f>0.2%*AJ66</f>
        <v>34</v>
      </c>
      <c r="AK68" s="277"/>
      <c r="AM68" s="309" t="str">
        <f>$B$68</f>
        <v>Rembt Interchange - 500</v>
      </c>
      <c r="AN68" s="166" t="s">
        <v>137</v>
      </c>
      <c r="AO68" s="274"/>
      <c r="AP68" s="220">
        <f>0.2%*AP66</f>
        <v>20</v>
      </c>
      <c r="AQ68" s="277"/>
      <c r="AS68" s="309" t="str">
        <f>$B$68</f>
        <v>Rembt Interchange - 500</v>
      </c>
      <c r="AT68" s="166" t="s">
        <v>137</v>
      </c>
      <c r="AU68" s="274"/>
      <c r="AV68" s="220">
        <f>0.2%*AV66</f>
        <v>0</v>
      </c>
      <c r="AW68" s="277"/>
      <c r="AY68" s="309" t="str">
        <f>$B$68</f>
        <v>Rembt Interchange - 500</v>
      </c>
      <c r="AZ68" s="166" t="s">
        <v>137</v>
      </c>
      <c r="BA68" s="274"/>
      <c r="BB68" s="220">
        <f>0.2%*BB66</f>
        <v>0</v>
      </c>
      <c r="BC68" s="277"/>
      <c r="BE68" s="309" t="str">
        <f>$B$68</f>
        <v>Rembt Interchange - 500</v>
      </c>
      <c r="BF68" s="166" t="s">
        <v>137</v>
      </c>
      <c r="BG68" s="274"/>
      <c r="BH68" s="220">
        <f>0.2%*BH66</f>
        <v>0</v>
      </c>
      <c r="BI68" s="277"/>
      <c r="BK68" s="309" t="str">
        <f>$B$68</f>
        <v>Rembt Interchange - 500</v>
      </c>
      <c r="BL68" s="166" t="s">
        <v>137</v>
      </c>
      <c r="BM68" s="274"/>
      <c r="BN68" s="220">
        <f>0.2%*BN66</f>
        <v>3.5</v>
      </c>
      <c r="BO68" s="277"/>
    </row>
    <row r="69" spans="2:67" ht="20" customHeight="1" x14ac:dyDescent="0.35">
      <c r="B69" s="301"/>
      <c r="C69" s="166" t="s">
        <v>234</v>
      </c>
      <c r="D69" s="167"/>
      <c r="E69" s="220"/>
      <c r="F69" s="220">
        <f>0.2%*E66</f>
        <v>10</v>
      </c>
      <c r="G69" s="263" t="s">
        <v>180</v>
      </c>
      <c r="H69" s="231" t="s">
        <v>219</v>
      </c>
      <c r="I69" s="224">
        <f t="shared" ref="I69" si="62">I68</f>
        <v>18</v>
      </c>
      <c r="J69" s="297"/>
      <c r="K69" s="301"/>
      <c r="L69" s="275" t="s">
        <v>234</v>
      </c>
      <c r="M69" s="258"/>
      <c r="N69" s="247"/>
      <c r="O69" s="278">
        <f>0.2%*N66</f>
        <v>0</v>
      </c>
      <c r="Q69" s="301"/>
      <c r="R69" s="275" t="s">
        <v>234</v>
      </c>
      <c r="S69" s="258"/>
      <c r="T69" s="247"/>
      <c r="U69" s="314">
        <f>0.2%*T66</f>
        <v>40</v>
      </c>
      <c r="V69" s="341" t="s">
        <v>180</v>
      </c>
      <c r="W69" s="317" t="s">
        <v>219</v>
      </c>
      <c r="X69" s="224">
        <f t="shared" ref="X69" si="63">X68</f>
        <v>18</v>
      </c>
      <c r="Y69" s="297"/>
      <c r="Z69" s="360"/>
      <c r="AA69" s="301"/>
      <c r="AB69" s="275" t="s">
        <v>234</v>
      </c>
      <c r="AC69" s="258"/>
      <c r="AD69" s="247"/>
      <c r="AE69" s="278">
        <f>0.2%*AD66</f>
        <v>4</v>
      </c>
      <c r="AG69" s="301"/>
      <c r="AH69" s="275" t="s">
        <v>234</v>
      </c>
      <c r="AI69" s="258"/>
      <c r="AJ69" s="247"/>
      <c r="AK69" s="278">
        <f>0.2%*AJ66</f>
        <v>34</v>
      </c>
      <c r="AM69" s="301"/>
      <c r="AN69" s="275" t="s">
        <v>234</v>
      </c>
      <c r="AO69" s="258"/>
      <c r="AP69" s="247"/>
      <c r="AQ69" s="278">
        <f>0.2%*AP66</f>
        <v>20</v>
      </c>
      <c r="AS69" s="301"/>
      <c r="AT69" s="275" t="s">
        <v>234</v>
      </c>
      <c r="AU69" s="258"/>
      <c r="AV69" s="247"/>
      <c r="AW69" s="278">
        <f>0.2%*AV66</f>
        <v>0</v>
      </c>
      <c r="AY69" s="301"/>
      <c r="AZ69" s="275" t="s">
        <v>234</v>
      </c>
      <c r="BA69" s="258"/>
      <c r="BB69" s="247"/>
      <c r="BC69" s="278">
        <f>0.2%*BB66</f>
        <v>0</v>
      </c>
      <c r="BE69" s="301"/>
      <c r="BF69" s="275" t="s">
        <v>234</v>
      </c>
      <c r="BG69" s="258"/>
      <c r="BH69" s="247"/>
      <c r="BI69" s="278">
        <f>0.2%*BH66</f>
        <v>0</v>
      </c>
      <c r="BK69" s="301"/>
      <c r="BL69" s="275" t="s">
        <v>234</v>
      </c>
      <c r="BM69" s="258"/>
      <c r="BN69" s="247"/>
      <c r="BO69" s="278">
        <f>0.2%*BN66</f>
        <v>3.5</v>
      </c>
    </row>
    <row r="70" spans="2:67" ht="20.149999999999999" customHeight="1" x14ac:dyDescent="0.35">
      <c r="B70" s="302" t="s">
        <v>255</v>
      </c>
      <c r="C70" s="200" t="s">
        <v>26</v>
      </c>
      <c r="D70" s="201"/>
      <c r="E70" s="221"/>
      <c r="F70" s="221">
        <f>+D14</f>
        <v>0</v>
      </c>
      <c r="G70" s="264" t="s">
        <v>181</v>
      </c>
      <c r="H70" s="232" t="s">
        <v>217</v>
      </c>
      <c r="I70" s="224">
        <f t="shared" ref="I70" si="64">I68+1</f>
        <v>19</v>
      </c>
      <c r="J70" s="297"/>
      <c r="K70" s="302" t="str">
        <f>$B$70</f>
        <v>Impayés - 502</v>
      </c>
      <c r="L70" s="194" t="s">
        <v>26</v>
      </c>
      <c r="M70" s="195"/>
      <c r="N70" s="196">
        <f>+L17</f>
        <v>0</v>
      </c>
      <c r="O70" s="197"/>
      <c r="Q70" s="302" t="str">
        <f>$B$70</f>
        <v>Impayés - 502</v>
      </c>
      <c r="R70" s="194" t="s">
        <v>26</v>
      </c>
      <c r="S70" s="195"/>
      <c r="T70" s="196">
        <f>+R17</f>
        <v>0</v>
      </c>
      <c r="U70" s="313"/>
      <c r="V70" s="343" t="s">
        <v>181</v>
      </c>
      <c r="W70" s="318" t="s">
        <v>217</v>
      </c>
      <c r="X70" s="224">
        <f t="shared" ref="X70" si="65">X68+1</f>
        <v>19</v>
      </c>
      <c r="Y70" s="297"/>
      <c r="Z70" s="360"/>
      <c r="AA70" s="302" t="str">
        <f>$B$70</f>
        <v>Impayés - 502</v>
      </c>
      <c r="AB70" s="194" t="s">
        <v>26</v>
      </c>
      <c r="AC70" s="195"/>
      <c r="AD70" s="196">
        <f>+AB17</f>
        <v>0</v>
      </c>
      <c r="AE70" s="197"/>
      <c r="AG70" s="302" t="str">
        <f>$B$70</f>
        <v>Impayés - 502</v>
      </c>
      <c r="AH70" s="194" t="s">
        <v>26</v>
      </c>
      <c r="AI70" s="195"/>
      <c r="AJ70" s="196">
        <f>+AH17</f>
        <v>0</v>
      </c>
      <c r="AK70" s="197"/>
      <c r="AM70" s="302" t="str">
        <f>$B$70</f>
        <v>Impayés - 502</v>
      </c>
      <c r="AN70" s="194" t="s">
        <v>26</v>
      </c>
      <c r="AO70" s="195"/>
      <c r="AP70" s="196">
        <f>+AN17</f>
        <v>0</v>
      </c>
      <c r="AQ70" s="197"/>
      <c r="AS70" s="302" t="str">
        <f>$B$70</f>
        <v>Impayés - 502</v>
      </c>
      <c r="AT70" s="194" t="s">
        <v>26</v>
      </c>
      <c r="AU70" s="195"/>
      <c r="AV70" s="196">
        <f>+AT17</f>
        <v>0</v>
      </c>
      <c r="AW70" s="197"/>
      <c r="AY70" s="302" t="str">
        <f>$B$70</f>
        <v>Impayés - 502</v>
      </c>
      <c r="AZ70" s="194" t="s">
        <v>26</v>
      </c>
      <c r="BA70" s="195"/>
      <c r="BB70" s="196">
        <f>+AZ17</f>
        <v>0</v>
      </c>
      <c r="BC70" s="197"/>
      <c r="BE70" s="302" t="str">
        <f>$B$70</f>
        <v>Impayés - 502</v>
      </c>
      <c r="BF70" s="194" t="s">
        <v>26</v>
      </c>
      <c r="BG70" s="195"/>
      <c r="BH70" s="196">
        <f>+BF17</f>
        <v>0</v>
      </c>
      <c r="BI70" s="197"/>
      <c r="BK70" s="302" t="str">
        <f>$B$70</f>
        <v>Impayés - 502</v>
      </c>
      <c r="BL70" s="194" t="s">
        <v>26</v>
      </c>
      <c r="BM70" s="195"/>
      <c r="BN70" s="196">
        <f>+BL17</f>
        <v>0</v>
      </c>
      <c r="BO70" s="197"/>
    </row>
    <row r="71" spans="2:67" ht="20.149999999999999" customHeight="1" x14ac:dyDescent="0.35">
      <c r="B71" s="92"/>
      <c r="C71" s="198" t="s">
        <v>138</v>
      </c>
      <c r="D71" s="199"/>
      <c r="E71" s="221">
        <f>F70</f>
        <v>0</v>
      </c>
      <c r="F71" s="221"/>
      <c r="G71" s="264" t="s">
        <v>181</v>
      </c>
      <c r="H71" s="232" t="s">
        <v>222</v>
      </c>
      <c r="I71" s="224">
        <f t="shared" ref="I71" si="66">I70</f>
        <v>19</v>
      </c>
      <c r="J71" s="297"/>
      <c r="K71" s="92"/>
      <c r="L71" s="176" t="s">
        <v>138</v>
      </c>
      <c r="M71" s="177"/>
      <c r="N71" s="192"/>
      <c r="O71" s="193">
        <f>+N70</f>
        <v>0</v>
      </c>
      <c r="Q71" s="92"/>
      <c r="R71" s="176" t="s">
        <v>138</v>
      </c>
      <c r="S71" s="177"/>
      <c r="T71" s="192"/>
      <c r="U71" s="348">
        <f>+T70</f>
        <v>0</v>
      </c>
      <c r="V71" s="343" t="s">
        <v>181</v>
      </c>
      <c r="W71" s="318" t="s">
        <v>222</v>
      </c>
      <c r="X71" s="224">
        <f t="shared" ref="X71" si="67">X70</f>
        <v>19</v>
      </c>
      <c r="Y71" s="297"/>
      <c r="Z71" s="360"/>
      <c r="AA71" s="92"/>
      <c r="AB71" s="176" t="s">
        <v>138</v>
      </c>
      <c r="AC71" s="177"/>
      <c r="AD71" s="192"/>
      <c r="AE71" s="193">
        <f>+AD70</f>
        <v>0</v>
      </c>
      <c r="AG71" s="92"/>
      <c r="AH71" s="176" t="s">
        <v>138</v>
      </c>
      <c r="AI71" s="177"/>
      <c r="AJ71" s="192"/>
      <c r="AK71" s="193">
        <f>+AJ70</f>
        <v>0</v>
      </c>
      <c r="AM71" s="92"/>
      <c r="AN71" s="176" t="s">
        <v>138</v>
      </c>
      <c r="AO71" s="177"/>
      <c r="AP71" s="192"/>
      <c r="AQ71" s="193">
        <f>+AP70</f>
        <v>0</v>
      </c>
      <c r="AS71" s="92"/>
      <c r="AT71" s="176" t="s">
        <v>138</v>
      </c>
      <c r="AU71" s="177"/>
      <c r="AV71" s="192"/>
      <c r="AW71" s="193">
        <f>+AV70</f>
        <v>0</v>
      </c>
      <c r="AY71" s="92"/>
      <c r="AZ71" s="176" t="s">
        <v>138</v>
      </c>
      <c r="BA71" s="177"/>
      <c r="BB71" s="192"/>
      <c r="BC71" s="193">
        <f>+BB70</f>
        <v>0</v>
      </c>
      <c r="BE71" s="92"/>
      <c r="BF71" s="176" t="s">
        <v>138</v>
      </c>
      <c r="BG71" s="177"/>
      <c r="BH71" s="192"/>
      <c r="BI71" s="193">
        <f>+BH70</f>
        <v>0</v>
      </c>
      <c r="BK71" s="92"/>
      <c r="BL71" s="176" t="s">
        <v>138</v>
      </c>
      <c r="BM71" s="177"/>
      <c r="BN71" s="192"/>
      <c r="BO71" s="193">
        <f>+BN70</f>
        <v>0</v>
      </c>
    </row>
    <row r="72" spans="2:67" ht="20" customHeight="1" x14ac:dyDescent="0.35">
      <c r="B72" s="309" t="s">
        <v>256</v>
      </c>
      <c r="C72" s="166" t="s">
        <v>137</v>
      </c>
      <c r="D72" s="274"/>
      <c r="E72" s="220"/>
      <c r="F72" s="220">
        <f>0.2%*F70</f>
        <v>0</v>
      </c>
      <c r="G72" s="263" t="s">
        <v>180</v>
      </c>
      <c r="H72" s="231" t="s">
        <v>219</v>
      </c>
      <c r="I72" s="224">
        <f t="shared" ref="I72" si="68">I70+1</f>
        <v>20</v>
      </c>
      <c r="J72" s="297"/>
      <c r="K72" s="309" t="str">
        <f>$B$72</f>
        <v>Rembt Interchange - 502</v>
      </c>
      <c r="L72" s="166" t="s">
        <v>137</v>
      </c>
      <c r="M72" s="274"/>
      <c r="N72" s="220">
        <f>0.2%*N70</f>
        <v>0</v>
      </c>
      <c r="O72" s="277"/>
      <c r="Q72" s="309" t="str">
        <f>$B$72</f>
        <v>Rembt Interchange - 502</v>
      </c>
      <c r="R72" s="166" t="s">
        <v>137</v>
      </c>
      <c r="S72" s="274"/>
      <c r="T72" s="220">
        <f>0.2%*T70</f>
        <v>0</v>
      </c>
      <c r="U72" s="311"/>
      <c r="V72" s="341" t="s">
        <v>180</v>
      </c>
      <c r="W72" s="317" t="s">
        <v>219</v>
      </c>
      <c r="X72" s="224">
        <f t="shared" ref="X72" si="69">X70+1</f>
        <v>20</v>
      </c>
      <c r="Y72" s="297"/>
      <c r="Z72" s="360"/>
      <c r="AA72" s="309" t="str">
        <f>$B$72</f>
        <v>Rembt Interchange - 502</v>
      </c>
      <c r="AB72" s="166" t="s">
        <v>137</v>
      </c>
      <c r="AC72" s="274"/>
      <c r="AD72" s="220">
        <f>0.2%*AD70</f>
        <v>0</v>
      </c>
      <c r="AE72" s="277"/>
      <c r="AG72" s="309" t="str">
        <f>$B$72</f>
        <v>Rembt Interchange - 502</v>
      </c>
      <c r="AH72" s="166" t="s">
        <v>137</v>
      </c>
      <c r="AI72" s="274"/>
      <c r="AJ72" s="220">
        <f>0.2%*AJ70</f>
        <v>0</v>
      </c>
      <c r="AK72" s="277"/>
      <c r="AM72" s="309" t="str">
        <f>$B$72</f>
        <v>Rembt Interchange - 502</v>
      </c>
      <c r="AN72" s="166" t="s">
        <v>137</v>
      </c>
      <c r="AO72" s="274"/>
      <c r="AP72" s="220">
        <f>0.2%*AP70</f>
        <v>0</v>
      </c>
      <c r="AQ72" s="277"/>
      <c r="AS72" s="309" t="str">
        <f>$B$72</f>
        <v>Rembt Interchange - 502</v>
      </c>
      <c r="AT72" s="166" t="s">
        <v>137</v>
      </c>
      <c r="AU72" s="274"/>
      <c r="AV72" s="220">
        <f>0.2%*AV70</f>
        <v>0</v>
      </c>
      <c r="AW72" s="277"/>
      <c r="AY72" s="309" t="str">
        <f>$B$72</f>
        <v>Rembt Interchange - 502</v>
      </c>
      <c r="AZ72" s="166" t="s">
        <v>137</v>
      </c>
      <c r="BA72" s="274"/>
      <c r="BB72" s="220">
        <f>0.2%*BB70</f>
        <v>0</v>
      </c>
      <c r="BC72" s="277"/>
      <c r="BE72" s="309" t="str">
        <f>$B$72</f>
        <v>Rembt Interchange - 502</v>
      </c>
      <c r="BF72" s="166" t="s">
        <v>137</v>
      </c>
      <c r="BG72" s="274"/>
      <c r="BH72" s="220">
        <f>0.2%*BH70</f>
        <v>0</v>
      </c>
      <c r="BI72" s="277"/>
      <c r="BK72" s="309" t="str">
        <f>$B$72</f>
        <v>Rembt Interchange - 502</v>
      </c>
      <c r="BL72" s="166" t="s">
        <v>137</v>
      </c>
      <c r="BM72" s="274"/>
      <c r="BN72" s="220">
        <f>0.2%*BN70</f>
        <v>0</v>
      </c>
      <c r="BO72" s="277"/>
    </row>
    <row r="73" spans="2:67" ht="20" customHeight="1" x14ac:dyDescent="0.35">
      <c r="B73" s="93"/>
      <c r="C73" s="275" t="s">
        <v>234</v>
      </c>
      <c r="D73" s="258"/>
      <c r="E73" s="247">
        <f>F72</f>
        <v>0</v>
      </c>
      <c r="F73" s="247"/>
      <c r="G73" s="267" t="s">
        <v>180</v>
      </c>
      <c r="H73" s="248" t="s">
        <v>219</v>
      </c>
      <c r="I73" s="243">
        <f t="shared" ref="I73" si="70">I72</f>
        <v>20</v>
      </c>
      <c r="J73" s="297"/>
      <c r="K73" s="93"/>
      <c r="L73" s="275" t="s">
        <v>234</v>
      </c>
      <c r="M73" s="258"/>
      <c r="N73" s="247"/>
      <c r="O73" s="278">
        <f>0.2%*N70</f>
        <v>0</v>
      </c>
      <c r="Q73" s="93"/>
      <c r="R73" s="275" t="s">
        <v>234</v>
      </c>
      <c r="S73" s="258"/>
      <c r="T73" s="247"/>
      <c r="U73" s="314">
        <f>0.2%*T70</f>
        <v>0</v>
      </c>
      <c r="V73" s="350" t="s">
        <v>180</v>
      </c>
      <c r="W73" s="323" t="s">
        <v>219</v>
      </c>
      <c r="X73" s="243">
        <f t="shared" ref="X73" si="71">X72</f>
        <v>20</v>
      </c>
      <c r="Y73" s="297"/>
      <c r="Z73" s="360"/>
      <c r="AA73" s="93"/>
      <c r="AB73" s="275" t="s">
        <v>234</v>
      </c>
      <c r="AC73" s="258"/>
      <c r="AD73" s="247"/>
      <c r="AE73" s="278">
        <f>0.2%*AD70</f>
        <v>0</v>
      </c>
      <c r="AG73" s="93"/>
      <c r="AH73" s="275" t="s">
        <v>234</v>
      </c>
      <c r="AI73" s="258"/>
      <c r="AJ73" s="247"/>
      <c r="AK73" s="278">
        <f>0.2%*AJ70</f>
        <v>0</v>
      </c>
      <c r="AM73" s="93"/>
      <c r="AN73" s="275" t="s">
        <v>234</v>
      </c>
      <c r="AO73" s="258"/>
      <c r="AP73" s="247"/>
      <c r="AQ73" s="278">
        <f>0.2%*AP70</f>
        <v>0</v>
      </c>
      <c r="AS73" s="93"/>
      <c r="AT73" s="275" t="s">
        <v>234</v>
      </c>
      <c r="AU73" s="258"/>
      <c r="AV73" s="247"/>
      <c r="AW73" s="278">
        <f>0.2%*AV70</f>
        <v>0</v>
      </c>
      <c r="AY73" s="93"/>
      <c r="AZ73" s="275" t="s">
        <v>234</v>
      </c>
      <c r="BA73" s="258"/>
      <c r="BB73" s="247"/>
      <c r="BC73" s="278">
        <f>0.2%*BB70</f>
        <v>0</v>
      </c>
      <c r="BE73" s="93"/>
      <c r="BF73" s="275" t="s">
        <v>234</v>
      </c>
      <c r="BG73" s="258"/>
      <c r="BH73" s="247"/>
      <c r="BI73" s="278">
        <f>0.2%*BH70</f>
        <v>0</v>
      </c>
      <c r="BK73" s="93"/>
      <c r="BL73" s="275" t="s">
        <v>234</v>
      </c>
      <c r="BM73" s="258"/>
      <c r="BN73" s="247"/>
      <c r="BO73" s="278">
        <f>0.2%*BN70</f>
        <v>0</v>
      </c>
    </row>
    <row r="74" spans="2:67" ht="20.149999999999999" customHeight="1" x14ac:dyDescent="0.35">
      <c r="B74" s="91" t="s">
        <v>133</v>
      </c>
      <c r="C74" s="260" t="s">
        <v>26</v>
      </c>
      <c r="D74" s="238"/>
      <c r="E74" s="164">
        <f>C15</f>
        <v>75</v>
      </c>
      <c r="F74" s="239"/>
      <c r="G74" s="261" t="s">
        <v>95</v>
      </c>
      <c r="H74" s="240" t="s">
        <v>231</v>
      </c>
      <c r="I74" s="241">
        <f t="shared" ref="I74" si="72">I72+1</f>
        <v>21</v>
      </c>
      <c r="J74" s="297"/>
      <c r="K74" s="91" t="str">
        <f>$B$74</f>
        <v>Frais de rejet</v>
      </c>
      <c r="L74" s="158" t="s">
        <v>26</v>
      </c>
      <c r="M74" s="159"/>
      <c r="N74" s="160">
        <f>L15</f>
        <v>0</v>
      </c>
      <c r="O74" s="187"/>
      <c r="Q74" s="91" t="str">
        <f>$B$74</f>
        <v>Frais de rejet</v>
      </c>
      <c r="R74" s="158" t="s">
        <v>26</v>
      </c>
      <c r="S74" s="159"/>
      <c r="T74" s="160">
        <f>R15</f>
        <v>150</v>
      </c>
      <c r="U74" s="346"/>
      <c r="V74" s="347" t="s">
        <v>95</v>
      </c>
      <c r="W74" s="320" t="s">
        <v>231</v>
      </c>
      <c r="X74" s="241">
        <f t="shared" ref="X74" si="73">X72+1</f>
        <v>21</v>
      </c>
      <c r="Y74" s="297"/>
      <c r="Z74" s="360"/>
      <c r="AA74" s="91" t="str">
        <f>$B$74</f>
        <v>Frais de rejet</v>
      </c>
      <c r="AB74" s="158" t="s">
        <v>26</v>
      </c>
      <c r="AC74" s="159"/>
      <c r="AD74" s="160">
        <f>AB15</f>
        <v>15</v>
      </c>
      <c r="AE74" s="187"/>
      <c r="AG74" s="91" t="str">
        <f>$B$74</f>
        <v>Frais de rejet</v>
      </c>
      <c r="AH74" s="158" t="s">
        <v>26</v>
      </c>
      <c r="AI74" s="159"/>
      <c r="AJ74" s="160">
        <f>AH15</f>
        <v>225</v>
      </c>
      <c r="AK74" s="187"/>
      <c r="AM74" s="91" t="str">
        <f>$B$74</f>
        <v>Frais de rejet</v>
      </c>
      <c r="AN74" s="158" t="s">
        <v>26</v>
      </c>
      <c r="AO74" s="159"/>
      <c r="AP74" s="160">
        <f>AN15</f>
        <v>115</v>
      </c>
      <c r="AQ74" s="187"/>
      <c r="AS74" s="91" t="str">
        <f>$B$74</f>
        <v>Frais de rejet</v>
      </c>
      <c r="AT74" s="158" t="s">
        <v>26</v>
      </c>
      <c r="AU74" s="159"/>
      <c r="AV74" s="160">
        <f>AT15</f>
        <v>0</v>
      </c>
      <c r="AW74" s="187"/>
      <c r="AY74" s="91" t="str">
        <f>$B$74</f>
        <v>Frais de rejet</v>
      </c>
      <c r="AZ74" s="158" t="s">
        <v>26</v>
      </c>
      <c r="BA74" s="159"/>
      <c r="BB74" s="160">
        <f>AZ15</f>
        <v>0</v>
      </c>
      <c r="BC74" s="187"/>
      <c r="BE74" s="91" t="str">
        <f>$B$74</f>
        <v>Frais de rejet</v>
      </c>
      <c r="BF74" s="158" t="s">
        <v>26</v>
      </c>
      <c r="BG74" s="159"/>
      <c r="BH74" s="160">
        <f>BF15</f>
        <v>0</v>
      </c>
      <c r="BI74" s="187"/>
      <c r="BK74" s="91" t="str">
        <f>$B$74</f>
        <v>Frais de rejet</v>
      </c>
      <c r="BL74" s="158" t="s">
        <v>26</v>
      </c>
      <c r="BM74" s="159"/>
      <c r="BN74" s="160">
        <f>BL15</f>
        <v>30</v>
      </c>
      <c r="BO74" s="187"/>
    </row>
    <row r="75" spans="2:67" ht="20.149999999999999" customHeight="1" x14ac:dyDescent="0.35">
      <c r="B75" s="92"/>
      <c r="C75" s="162" t="s">
        <v>132</v>
      </c>
      <c r="D75" s="163"/>
      <c r="E75" s="219"/>
      <c r="F75" s="219">
        <f>+E74</f>
        <v>75</v>
      </c>
      <c r="G75" s="262" t="s">
        <v>95</v>
      </c>
      <c r="H75" s="233" t="s">
        <v>231</v>
      </c>
      <c r="I75" s="224">
        <f t="shared" ref="I75" si="74">I74</f>
        <v>21</v>
      </c>
      <c r="J75" s="297"/>
      <c r="K75" s="92"/>
      <c r="L75" s="162" t="s">
        <v>132</v>
      </c>
      <c r="M75" s="163"/>
      <c r="N75" s="164"/>
      <c r="O75" s="165">
        <f>+N74</f>
        <v>0</v>
      </c>
      <c r="Q75" s="92"/>
      <c r="R75" s="162" t="s">
        <v>132</v>
      </c>
      <c r="S75" s="163"/>
      <c r="T75" s="164"/>
      <c r="U75" s="338">
        <f>+T74</f>
        <v>150</v>
      </c>
      <c r="V75" s="339" t="s">
        <v>95</v>
      </c>
      <c r="W75" s="321" t="s">
        <v>231</v>
      </c>
      <c r="X75" s="224">
        <f t="shared" ref="X75" si="75">X74</f>
        <v>21</v>
      </c>
      <c r="Y75" s="297"/>
      <c r="Z75" s="360"/>
      <c r="AA75" s="92"/>
      <c r="AB75" s="162" t="s">
        <v>132</v>
      </c>
      <c r="AC75" s="163"/>
      <c r="AD75" s="164"/>
      <c r="AE75" s="165">
        <f>+AD74</f>
        <v>15</v>
      </c>
      <c r="AG75" s="92"/>
      <c r="AH75" s="162" t="s">
        <v>132</v>
      </c>
      <c r="AI75" s="163"/>
      <c r="AJ75" s="164"/>
      <c r="AK75" s="165">
        <f>+AJ74</f>
        <v>225</v>
      </c>
      <c r="AM75" s="92"/>
      <c r="AN75" s="162" t="s">
        <v>132</v>
      </c>
      <c r="AO75" s="163"/>
      <c r="AP75" s="164"/>
      <c r="AQ75" s="165">
        <f>+AP74</f>
        <v>115</v>
      </c>
      <c r="AS75" s="92"/>
      <c r="AT75" s="162" t="s">
        <v>132</v>
      </c>
      <c r="AU75" s="163"/>
      <c r="AV75" s="164"/>
      <c r="AW75" s="165">
        <f>+AV74</f>
        <v>0</v>
      </c>
      <c r="AY75" s="92"/>
      <c r="AZ75" s="162" t="s">
        <v>132</v>
      </c>
      <c r="BA75" s="163"/>
      <c r="BB75" s="164"/>
      <c r="BC75" s="165">
        <f>+BB74</f>
        <v>0</v>
      </c>
      <c r="BE75" s="92"/>
      <c r="BF75" s="162" t="s">
        <v>132</v>
      </c>
      <c r="BG75" s="163"/>
      <c r="BH75" s="164"/>
      <c r="BI75" s="165">
        <f>+BH74</f>
        <v>0</v>
      </c>
      <c r="BK75" s="92"/>
      <c r="BL75" s="162" t="s">
        <v>132</v>
      </c>
      <c r="BM75" s="163"/>
      <c r="BN75" s="164"/>
      <c r="BO75" s="165">
        <f>+BN74</f>
        <v>30</v>
      </c>
    </row>
    <row r="76" spans="2:67" ht="20.149999999999999" customHeight="1" x14ac:dyDescent="0.35">
      <c r="B76" s="92"/>
      <c r="C76" s="166" t="s">
        <v>137</v>
      </c>
      <c r="D76" s="167"/>
      <c r="E76" s="220">
        <f>+E74</f>
        <v>75</v>
      </c>
      <c r="F76" s="220"/>
      <c r="G76" s="263" t="s">
        <v>180</v>
      </c>
      <c r="H76" s="234" t="s">
        <v>223</v>
      </c>
      <c r="I76" s="224">
        <f t="shared" ref="I76" si="76">I74+1</f>
        <v>22</v>
      </c>
      <c r="J76" s="297"/>
      <c r="K76" s="92"/>
      <c r="L76" s="166" t="s">
        <v>137</v>
      </c>
      <c r="M76" s="167"/>
      <c r="N76" s="168">
        <f>+N74</f>
        <v>0</v>
      </c>
      <c r="O76" s="169"/>
      <c r="Q76" s="92"/>
      <c r="R76" s="166" t="s">
        <v>137</v>
      </c>
      <c r="S76" s="167"/>
      <c r="T76" s="168">
        <f>+T74</f>
        <v>150</v>
      </c>
      <c r="U76" s="340"/>
      <c r="V76" s="341" t="s">
        <v>180</v>
      </c>
      <c r="W76" s="325" t="s">
        <v>223</v>
      </c>
      <c r="X76" s="224">
        <f t="shared" ref="X76" si="77">X74+1</f>
        <v>22</v>
      </c>
      <c r="Y76" s="297"/>
      <c r="Z76" s="360"/>
      <c r="AA76" s="92"/>
      <c r="AB76" s="166" t="s">
        <v>137</v>
      </c>
      <c r="AC76" s="167"/>
      <c r="AD76" s="168">
        <f>+AD74</f>
        <v>15</v>
      </c>
      <c r="AE76" s="169"/>
      <c r="AG76" s="92"/>
      <c r="AH76" s="166" t="s">
        <v>137</v>
      </c>
      <c r="AI76" s="167"/>
      <c r="AJ76" s="168">
        <f>+AJ74</f>
        <v>225</v>
      </c>
      <c r="AK76" s="169"/>
      <c r="AM76" s="92"/>
      <c r="AN76" s="166" t="s">
        <v>137</v>
      </c>
      <c r="AO76" s="167"/>
      <c r="AP76" s="168">
        <f>+AP74</f>
        <v>115</v>
      </c>
      <c r="AQ76" s="169"/>
      <c r="AS76" s="92"/>
      <c r="AT76" s="166" t="s">
        <v>137</v>
      </c>
      <c r="AU76" s="167"/>
      <c r="AV76" s="168">
        <f>+AV74</f>
        <v>0</v>
      </c>
      <c r="AW76" s="169"/>
      <c r="AY76" s="92"/>
      <c r="AZ76" s="166" t="s">
        <v>137</v>
      </c>
      <c r="BA76" s="167"/>
      <c r="BB76" s="168">
        <f>+BB74</f>
        <v>0</v>
      </c>
      <c r="BC76" s="169"/>
      <c r="BE76" s="92"/>
      <c r="BF76" s="166" t="s">
        <v>137</v>
      </c>
      <c r="BG76" s="167"/>
      <c r="BH76" s="168">
        <f>+BH74</f>
        <v>0</v>
      </c>
      <c r="BI76" s="169"/>
      <c r="BK76" s="92"/>
      <c r="BL76" s="166" t="s">
        <v>137</v>
      </c>
      <c r="BM76" s="167"/>
      <c r="BN76" s="168">
        <f>+BN74</f>
        <v>30</v>
      </c>
      <c r="BO76" s="169"/>
    </row>
    <row r="77" spans="2:67" ht="20.149999999999999" customHeight="1" x14ac:dyDescent="0.35">
      <c r="B77" s="101"/>
      <c r="C77" s="170" t="s">
        <v>209</v>
      </c>
      <c r="D77" s="167"/>
      <c r="E77" s="220"/>
      <c r="F77" s="220">
        <f>+E76</f>
        <v>75</v>
      </c>
      <c r="G77" s="263" t="s">
        <v>180</v>
      </c>
      <c r="H77" s="234" t="s">
        <v>223</v>
      </c>
      <c r="I77" s="224">
        <f t="shared" ref="I77" si="78">I76</f>
        <v>22</v>
      </c>
      <c r="J77" s="297"/>
      <c r="K77" s="101"/>
      <c r="L77" s="170" t="s">
        <v>209</v>
      </c>
      <c r="M77" s="171"/>
      <c r="N77" s="168"/>
      <c r="O77" s="169">
        <f>+N76</f>
        <v>0</v>
      </c>
      <c r="Q77" s="101"/>
      <c r="R77" s="170" t="s">
        <v>209</v>
      </c>
      <c r="S77" s="171"/>
      <c r="T77" s="168"/>
      <c r="U77" s="340">
        <f>+T76</f>
        <v>150</v>
      </c>
      <c r="V77" s="341" t="s">
        <v>180</v>
      </c>
      <c r="W77" s="325" t="s">
        <v>223</v>
      </c>
      <c r="X77" s="224">
        <f t="shared" ref="X77" si="79">X76</f>
        <v>22</v>
      </c>
      <c r="Y77" s="297"/>
      <c r="Z77" s="360"/>
      <c r="AA77" s="101"/>
      <c r="AB77" s="170" t="s">
        <v>209</v>
      </c>
      <c r="AC77" s="171"/>
      <c r="AD77" s="168"/>
      <c r="AE77" s="169">
        <f>+AD76</f>
        <v>15</v>
      </c>
      <c r="AG77" s="101"/>
      <c r="AH77" s="170" t="s">
        <v>209</v>
      </c>
      <c r="AI77" s="171"/>
      <c r="AJ77" s="168"/>
      <c r="AK77" s="169">
        <f>+AJ76</f>
        <v>225</v>
      </c>
      <c r="AM77" s="101"/>
      <c r="AN77" s="170" t="s">
        <v>209</v>
      </c>
      <c r="AO77" s="171"/>
      <c r="AP77" s="168"/>
      <c r="AQ77" s="169">
        <f>+AP76</f>
        <v>115</v>
      </c>
      <c r="AS77" s="101"/>
      <c r="AT77" s="170" t="s">
        <v>209</v>
      </c>
      <c r="AU77" s="171"/>
      <c r="AV77" s="168"/>
      <c r="AW77" s="169">
        <f>+AV76</f>
        <v>0</v>
      </c>
      <c r="AY77" s="101"/>
      <c r="AZ77" s="170" t="s">
        <v>209</v>
      </c>
      <c r="BA77" s="171"/>
      <c r="BB77" s="168"/>
      <c r="BC77" s="169">
        <f>+BB76</f>
        <v>0</v>
      </c>
      <c r="BE77" s="101"/>
      <c r="BF77" s="170" t="s">
        <v>209</v>
      </c>
      <c r="BG77" s="171"/>
      <c r="BH77" s="168"/>
      <c r="BI77" s="169">
        <f>+BH76</f>
        <v>0</v>
      </c>
      <c r="BK77" s="101"/>
      <c r="BL77" s="170" t="s">
        <v>209</v>
      </c>
      <c r="BM77" s="171"/>
      <c r="BN77" s="168"/>
      <c r="BO77" s="169">
        <f>+BN76</f>
        <v>30</v>
      </c>
    </row>
    <row r="78" spans="2:67" ht="20.149999999999999" customHeight="1" x14ac:dyDescent="0.35">
      <c r="B78" s="101"/>
      <c r="C78" s="172" t="s">
        <v>209</v>
      </c>
      <c r="D78" s="199"/>
      <c r="E78" s="221">
        <f>+E76</f>
        <v>75</v>
      </c>
      <c r="F78" s="221"/>
      <c r="G78" s="264" t="s">
        <v>181</v>
      </c>
      <c r="H78" s="235" t="s">
        <v>223</v>
      </c>
      <c r="I78" s="224">
        <f t="shared" ref="I78" si="80">I76+1</f>
        <v>23</v>
      </c>
      <c r="J78" s="297"/>
      <c r="K78" s="101"/>
      <c r="L78" s="172" t="s">
        <v>209</v>
      </c>
      <c r="M78" s="173"/>
      <c r="N78" s="174">
        <f>+N76</f>
        <v>0</v>
      </c>
      <c r="O78" s="175"/>
      <c r="Q78" s="101"/>
      <c r="R78" s="172" t="s">
        <v>209</v>
      </c>
      <c r="S78" s="173"/>
      <c r="T78" s="174">
        <f>+T76</f>
        <v>150</v>
      </c>
      <c r="U78" s="342"/>
      <c r="V78" s="343" t="s">
        <v>181</v>
      </c>
      <c r="W78" s="326" t="s">
        <v>223</v>
      </c>
      <c r="X78" s="224">
        <f t="shared" ref="X78" si="81">X76+1</f>
        <v>23</v>
      </c>
      <c r="Y78" s="297"/>
      <c r="Z78" s="360"/>
      <c r="AA78" s="101"/>
      <c r="AB78" s="172" t="s">
        <v>209</v>
      </c>
      <c r="AC78" s="173"/>
      <c r="AD78" s="174">
        <f>+AD76</f>
        <v>15</v>
      </c>
      <c r="AE78" s="175"/>
      <c r="AG78" s="101"/>
      <c r="AH78" s="172" t="s">
        <v>209</v>
      </c>
      <c r="AI78" s="173"/>
      <c r="AJ78" s="174">
        <f>+AJ76</f>
        <v>225</v>
      </c>
      <c r="AK78" s="175"/>
      <c r="AM78" s="101"/>
      <c r="AN78" s="172" t="s">
        <v>209</v>
      </c>
      <c r="AO78" s="173"/>
      <c r="AP78" s="174">
        <f>+AP76</f>
        <v>115</v>
      </c>
      <c r="AQ78" s="175"/>
      <c r="AS78" s="101"/>
      <c r="AT78" s="172" t="s">
        <v>209</v>
      </c>
      <c r="AU78" s="173"/>
      <c r="AV78" s="174">
        <f>+AV76</f>
        <v>0</v>
      </c>
      <c r="AW78" s="175"/>
      <c r="AY78" s="101"/>
      <c r="AZ78" s="172" t="s">
        <v>209</v>
      </c>
      <c r="BA78" s="173"/>
      <c r="BB78" s="174">
        <f>+BB76</f>
        <v>0</v>
      </c>
      <c r="BC78" s="175"/>
      <c r="BE78" s="101"/>
      <c r="BF78" s="172" t="s">
        <v>209</v>
      </c>
      <c r="BG78" s="173"/>
      <c r="BH78" s="174">
        <f>+BH76</f>
        <v>0</v>
      </c>
      <c r="BI78" s="175"/>
      <c r="BK78" s="101"/>
      <c r="BL78" s="172" t="s">
        <v>209</v>
      </c>
      <c r="BM78" s="173"/>
      <c r="BN78" s="174">
        <f>+BN76</f>
        <v>30</v>
      </c>
      <c r="BO78" s="175"/>
    </row>
    <row r="79" spans="2:67" ht="20.149999999999999" customHeight="1" x14ac:dyDescent="0.35">
      <c r="B79" s="93"/>
      <c r="C79" s="176" t="s">
        <v>138</v>
      </c>
      <c r="D79" s="177"/>
      <c r="E79" s="178"/>
      <c r="F79" s="178">
        <f>+E74</f>
        <v>75</v>
      </c>
      <c r="G79" s="265" t="s">
        <v>181</v>
      </c>
      <c r="H79" s="245" t="s">
        <v>223</v>
      </c>
      <c r="I79" s="243">
        <f t="shared" ref="I79" si="82">I78</f>
        <v>23</v>
      </c>
      <c r="J79" s="297"/>
      <c r="K79" s="93"/>
      <c r="L79" s="176" t="s">
        <v>138</v>
      </c>
      <c r="M79" s="177"/>
      <c r="N79" s="192"/>
      <c r="O79" s="193">
        <f>+N74</f>
        <v>0</v>
      </c>
      <c r="Q79" s="93"/>
      <c r="R79" s="176" t="s">
        <v>138</v>
      </c>
      <c r="S79" s="177"/>
      <c r="T79" s="192"/>
      <c r="U79" s="348">
        <f>+T74</f>
        <v>150</v>
      </c>
      <c r="V79" s="345" t="s">
        <v>181</v>
      </c>
      <c r="W79" s="327" t="s">
        <v>223</v>
      </c>
      <c r="X79" s="243">
        <f t="shared" ref="X79" si="83">X78</f>
        <v>23</v>
      </c>
      <c r="Y79" s="297"/>
      <c r="Z79" s="360"/>
      <c r="AA79" s="93"/>
      <c r="AB79" s="176" t="s">
        <v>138</v>
      </c>
      <c r="AC79" s="177"/>
      <c r="AD79" s="192"/>
      <c r="AE79" s="193">
        <f>+AD74</f>
        <v>15</v>
      </c>
      <c r="AG79" s="93"/>
      <c r="AH79" s="176" t="s">
        <v>138</v>
      </c>
      <c r="AI79" s="177"/>
      <c r="AJ79" s="192"/>
      <c r="AK79" s="193">
        <f>+AJ74</f>
        <v>225</v>
      </c>
      <c r="AM79" s="93"/>
      <c r="AN79" s="176" t="s">
        <v>138</v>
      </c>
      <c r="AO79" s="177"/>
      <c r="AP79" s="192"/>
      <c r="AQ79" s="193">
        <f>+AP74</f>
        <v>115</v>
      </c>
      <c r="AS79" s="93"/>
      <c r="AT79" s="176" t="s">
        <v>138</v>
      </c>
      <c r="AU79" s="177"/>
      <c r="AV79" s="192"/>
      <c r="AW79" s="193">
        <f>+AV74</f>
        <v>0</v>
      </c>
      <c r="AY79" s="93"/>
      <c r="AZ79" s="176" t="s">
        <v>138</v>
      </c>
      <c r="BA79" s="177"/>
      <c r="BB79" s="192"/>
      <c r="BC79" s="193">
        <f>+BB74</f>
        <v>0</v>
      </c>
      <c r="BE79" s="93"/>
      <c r="BF79" s="176" t="s">
        <v>138</v>
      </c>
      <c r="BG79" s="177"/>
      <c r="BH79" s="192"/>
      <c r="BI79" s="193">
        <f>+BH74</f>
        <v>0</v>
      </c>
      <c r="BK79" s="93"/>
      <c r="BL79" s="176" t="s">
        <v>138</v>
      </c>
      <c r="BM79" s="177"/>
      <c r="BN79" s="192"/>
      <c r="BO79" s="193">
        <f>+BN74</f>
        <v>30</v>
      </c>
    </row>
    <row r="80" spans="2:67" ht="20.149999999999999" customHeight="1" x14ac:dyDescent="0.35">
      <c r="B80" s="91" t="s">
        <v>22</v>
      </c>
      <c r="C80" s="158" t="s">
        <v>139</v>
      </c>
      <c r="D80" s="257"/>
      <c r="E80" s="164">
        <f>+D16</f>
        <v>1000</v>
      </c>
      <c r="F80" s="164"/>
      <c r="G80" s="261" t="s">
        <v>95</v>
      </c>
      <c r="H80" s="240" t="s">
        <v>231</v>
      </c>
      <c r="I80" s="241">
        <f t="shared" ref="I80" si="84">I78+1</f>
        <v>24</v>
      </c>
      <c r="J80" s="299"/>
      <c r="K80" s="91" t="str">
        <f>$B$80</f>
        <v>Impayés RT</v>
      </c>
      <c r="L80" s="158" t="s">
        <v>139</v>
      </c>
      <c r="M80" s="159"/>
      <c r="N80" s="160">
        <f>+M16</f>
        <v>0</v>
      </c>
      <c r="O80" s="161"/>
      <c r="Q80" s="91" t="str">
        <f>$B$80</f>
        <v>Impayés RT</v>
      </c>
      <c r="R80" s="158" t="s">
        <v>139</v>
      </c>
      <c r="S80" s="159"/>
      <c r="T80" s="160">
        <f>+S16</f>
        <v>3000</v>
      </c>
      <c r="U80" s="352"/>
      <c r="V80" s="347" t="s">
        <v>95</v>
      </c>
      <c r="W80" s="320" t="s">
        <v>231</v>
      </c>
      <c r="X80" s="241">
        <f t="shared" ref="X80" si="85">X78+1</f>
        <v>24</v>
      </c>
      <c r="Y80" s="299"/>
      <c r="Z80" s="360"/>
      <c r="AA80" s="91" t="str">
        <f>$B$80</f>
        <v>Impayés RT</v>
      </c>
      <c r="AB80" s="158" t="s">
        <v>139</v>
      </c>
      <c r="AC80" s="159"/>
      <c r="AD80" s="160">
        <f>+AC16</f>
        <v>0</v>
      </c>
      <c r="AE80" s="161"/>
      <c r="AG80" s="91" t="str">
        <f>$B$80</f>
        <v>Impayés RT</v>
      </c>
      <c r="AH80" s="158" t="s">
        <v>139</v>
      </c>
      <c r="AI80" s="159"/>
      <c r="AJ80" s="160">
        <f>+AI16</f>
        <v>0</v>
      </c>
      <c r="AK80" s="161"/>
      <c r="AM80" s="91" t="str">
        <f>$B$80</f>
        <v>Impayés RT</v>
      </c>
      <c r="AN80" s="158" t="s">
        <v>139</v>
      </c>
      <c r="AO80" s="159"/>
      <c r="AP80" s="160">
        <f>+AO16</f>
        <v>0</v>
      </c>
      <c r="AQ80" s="161"/>
      <c r="AS80" s="91" t="str">
        <f>$B$80</f>
        <v>Impayés RT</v>
      </c>
      <c r="AT80" s="158" t="s">
        <v>139</v>
      </c>
      <c r="AU80" s="159"/>
      <c r="AV80" s="160">
        <f>+AU16</f>
        <v>0</v>
      </c>
      <c r="AW80" s="161"/>
      <c r="AY80" s="91" t="str">
        <f>$B$80</f>
        <v>Impayés RT</v>
      </c>
      <c r="AZ80" s="158" t="s">
        <v>139</v>
      </c>
      <c r="BA80" s="159"/>
      <c r="BB80" s="160">
        <f>+BA16</f>
        <v>0</v>
      </c>
      <c r="BC80" s="161"/>
      <c r="BE80" s="91" t="str">
        <f>$B$80</f>
        <v>Impayés RT</v>
      </c>
      <c r="BF80" s="158" t="s">
        <v>139</v>
      </c>
      <c r="BG80" s="159"/>
      <c r="BH80" s="160">
        <f>+BG16</f>
        <v>0</v>
      </c>
      <c r="BI80" s="161"/>
      <c r="BK80" s="91" t="str">
        <f>$B$80</f>
        <v>Impayés RT</v>
      </c>
      <c r="BL80" s="158" t="s">
        <v>139</v>
      </c>
      <c r="BM80" s="159"/>
      <c r="BN80" s="160">
        <f>+BM16</f>
        <v>350</v>
      </c>
      <c r="BO80" s="161"/>
    </row>
    <row r="81" spans="2:67" ht="20.149999999999999" customHeight="1" x14ac:dyDescent="0.35">
      <c r="B81" s="92"/>
      <c r="C81" s="162" t="s">
        <v>26</v>
      </c>
      <c r="D81" s="163"/>
      <c r="E81" s="219"/>
      <c r="F81" s="219">
        <f>+E80</f>
        <v>1000</v>
      </c>
      <c r="G81" s="262" t="s">
        <v>95</v>
      </c>
      <c r="H81" s="233" t="s">
        <v>231</v>
      </c>
      <c r="I81" s="224">
        <f t="shared" ref="I81" si="86">I80</f>
        <v>24</v>
      </c>
      <c r="J81" s="299"/>
      <c r="K81" s="92"/>
      <c r="L81" s="162" t="s">
        <v>26</v>
      </c>
      <c r="M81" s="163"/>
      <c r="N81" s="164"/>
      <c r="O81" s="165">
        <f>+N80</f>
        <v>0</v>
      </c>
      <c r="Q81" s="92"/>
      <c r="R81" s="162" t="s">
        <v>26</v>
      </c>
      <c r="S81" s="163"/>
      <c r="T81" s="164"/>
      <c r="U81" s="338">
        <f>+T80</f>
        <v>3000</v>
      </c>
      <c r="V81" s="339" t="s">
        <v>95</v>
      </c>
      <c r="W81" s="321" t="s">
        <v>231</v>
      </c>
      <c r="X81" s="224">
        <f t="shared" ref="X81" si="87">X80</f>
        <v>24</v>
      </c>
      <c r="Y81" s="299"/>
      <c r="Z81" s="360"/>
      <c r="AA81" s="92"/>
      <c r="AB81" s="162" t="s">
        <v>26</v>
      </c>
      <c r="AC81" s="163"/>
      <c r="AD81" s="164"/>
      <c r="AE81" s="165">
        <f>+AD80</f>
        <v>0</v>
      </c>
      <c r="AG81" s="92"/>
      <c r="AH81" s="162" t="s">
        <v>26</v>
      </c>
      <c r="AI81" s="163"/>
      <c r="AJ81" s="164"/>
      <c r="AK81" s="165">
        <f>+AJ80</f>
        <v>0</v>
      </c>
      <c r="AM81" s="92"/>
      <c r="AN81" s="162" t="s">
        <v>26</v>
      </c>
      <c r="AO81" s="163"/>
      <c r="AP81" s="164"/>
      <c r="AQ81" s="165">
        <f>+AP80</f>
        <v>0</v>
      </c>
      <c r="AS81" s="92"/>
      <c r="AT81" s="162" t="s">
        <v>26</v>
      </c>
      <c r="AU81" s="163"/>
      <c r="AV81" s="164"/>
      <c r="AW81" s="165">
        <f>+AV80</f>
        <v>0</v>
      </c>
      <c r="AY81" s="92"/>
      <c r="AZ81" s="162" t="s">
        <v>26</v>
      </c>
      <c r="BA81" s="163"/>
      <c r="BB81" s="164"/>
      <c r="BC81" s="165">
        <f>+BB80</f>
        <v>0</v>
      </c>
      <c r="BE81" s="92"/>
      <c r="BF81" s="162" t="s">
        <v>26</v>
      </c>
      <c r="BG81" s="163"/>
      <c r="BH81" s="164"/>
      <c r="BI81" s="165">
        <f>+BH80</f>
        <v>0</v>
      </c>
      <c r="BK81" s="92"/>
      <c r="BL81" s="162" t="s">
        <v>26</v>
      </c>
      <c r="BM81" s="163"/>
      <c r="BN81" s="164"/>
      <c r="BO81" s="165">
        <f>+BN80</f>
        <v>350</v>
      </c>
    </row>
    <row r="82" spans="2:67" ht="20.149999999999999" customHeight="1" x14ac:dyDescent="0.35">
      <c r="B82" s="92"/>
      <c r="C82" s="198" t="s">
        <v>138</v>
      </c>
      <c r="D82" s="199"/>
      <c r="E82" s="221">
        <f>+E80</f>
        <v>1000</v>
      </c>
      <c r="F82" s="221"/>
      <c r="G82" s="264" t="s">
        <v>181</v>
      </c>
      <c r="H82" s="232" t="s">
        <v>224</v>
      </c>
      <c r="I82" s="224">
        <f t="shared" ref="I82" si="88">I80+1</f>
        <v>25</v>
      </c>
      <c r="J82" s="299"/>
      <c r="K82" s="92"/>
      <c r="L82" s="198" t="s">
        <v>138</v>
      </c>
      <c r="M82" s="199"/>
      <c r="N82" s="174">
        <f>+N80</f>
        <v>0</v>
      </c>
      <c r="O82" s="175"/>
      <c r="Q82" s="92"/>
      <c r="R82" s="198" t="s">
        <v>138</v>
      </c>
      <c r="S82" s="199"/>
      <c r="T82" s="174">
        <f>+T80</f>
        <v>3000</v>
      </c>
      <c r="U82" s="342"/>
      <c r="V82" s="343" t="s">
        <v>181</v>
      </c>
      <c r="W82" s="318" t="s">
        <v>224</v>
      </c>
      <c r="X82" s="224">
        <f t="shared" ref="X82" si="89">X80+1</f>
        <v>25</v>
      </c>
      <c r="Y82" s="299"/>
      <c r="Z82" s="360"/>
      <c r="AA82" s="92"/>
      <c r="AB82" s="198" t="s">
        <v>138</v>
      </c>
      <c r="AC82" s="199"/>
      <c r="AD82" s="174">
        <f>+AD80</f>
        <v>0</v>
      </c>
      <c r="AE82" s="175"/>
      <c r="AG82" s="92"/>
      <c r="AH82" s="198" t="s">
        <v>138</v>
      </c>
      <c r="AI82" s="199"/>
      <c r="AJ82" s="174">
        <f>+AJ80</f>
        <v>0</v>
      </c>
      <c r="AK82" s="175"/>
      <c r="AM82" s="92"/>
      <c r="AN82" s="198" t="s">
        <v>138</v>
      </c>
      <c r="AO82" s="199"/>
      <c r="AP82" s="174">
        <f>+AP80</f>
        <v>0</v>
      </c>
      <c r="AQ82" s="175"/>
      <c r="AS82" s="92"/>
      <c r="AT82" s="198" t="s">
        <v>138</v>
      </c>
      <c r="AU82" s="199"/>
      <c r="AV82" s="174">
        <f>+AV80</f>
        <v>0</v>
      </c>
      <c r="AW82" s="175"/>
      <c r="AY82" s="92"/>
      <c r="AZ82" s="198" t="s">
        <v>138</v>
      </c>
      <c r="BA82" s="199"/>
      <c r="BB82" s="174">
        <f>+BB80</f>
        <v>0</v>
      </c>
      <c r="BC82" s="175"/>
      <c r="BE82" s="92"/>
      <c r="BF82" s="198" t="s">
        <v>138</v>
      </c>
      <c r="BG82" s="199"/>
      <c r="BH82" s="174">
        <f>+BH80</f>
        <v>0</v>
      </c>
      <c r="BI82" s="175"/>
      <c r="BK82" s="92"/>
      <c r="BL82" s="198" t="s">
        <v>138</v>
      </c>
      <c r="BM82" s="199"/>
      <c r="BN82" s="174">
        <f>+BN80</f>
        <v>350</v>
      </c>
      <c r="BO82" s="175"/>
    </row>
    <row r="83" spans="2:67" ht="20.149999999999999" customHeight="1" x14ac:dyDescent="0.35">
      <c r="B83" s="101"/>
      <c r="C83" s="172" t="s">
        <v>209</v>
      </c>
      <c r="D83" s="199"/>
      <c r="E83" s="221"/>
      <c r="F83" s="221">
        <f>+E82</f>
        <v>1000</v>
      </c>
      <c r="G83" s="264" t="s">
        <v>181</v>
      </c>
      <c r="H83" s="232" t="s">
        <v>224</v>
      </c>
      <c r="I83" s="224">
        <f t="shared" ref="I83" si="90">I82</f>
        <v>25</v>
      </c>
      <c r="J83" s="299"/>
      <c r="K83" s="101"/>
      <c r="L83" s="172" t="s">
        <v>209</v>
      </c>
      <c r="M83" s="173"/>
      <c r="N83" s="174"/>
      <c r="O83" s="175">
        <f>+N82</f>
        <v>0</v>
      </c>
      <c r="Q83" s="101"/>
      <c r="R83" s="172" t="s">
        <v>209</v>
      </c>
      <c r="S83" s="173"/>
      <c r="T83" s="174"/>
      <c r="U83" s="342">
        <f>+T82</f>
        <v>3000</v>
      </c>
      <c r="V83" s="343" t="s">
        <v>181</v>
      </c>
      <c r="W83" s="318" t="s">
        <v>224</v>
      </c>
      <c r="X83" s="224">
        <f t="shared" ref="X83" si="91">X82</f>
        <v>25</v>
      </c>
      <c r="Y83" s="299"/>
      <c r="Z83" s="360"/>
      <c r="AA83" s="101"/>
      <c r="AB83" s="172" t="s">
        <v>209</v>
      </c>
      <c r="AC83" s="173"/>
      <c r="AD83" s="174"/>
      <c r="AE83" s="175">
        <f>+AD82</f>
        <v>0</v>
      </c>
      <c r="AG83" s="101"/>
      <c r="AH83" s="172" t="s">
        <v>209</v>
      </c>
      <c r="AI83" s="173"/>
      <c r="AJ83" s="174"/>
      <c r="AK83" s="175">
        <f>+AJ82</f>
        <v>0</v>
      </c>
      <c r="AM83" s="101"/>
      <c r="AN83" s="172" t="s">
        <v>209</v>
      </c>
      <c r="AO83" s="173"/>
      <c r="AP83" s="174"/>
      <c r="AQ83" s="175">
        <f>+AP82</f>
        <v>0</v>
      </c>
      <c r="AS83" s="101"/>
      <c r="AT83" s="172" t="s">
        <v>209</v>
      </c>
      <c r="AU83" s="173"/>
      <c r="AV83" s="174"/>
      <c r="AW83" s="175">
        <f>+AV82</f>
        <v>0</v>
      </c>
      <c r="AY83" s="101"/>
      <c r="AZ83" s="172" t="s">
        <v>209</v>
      </c>
      <c r="BA83" s="173"/>
      <c r="BB83" s="174"/>
      <c r="BC83" s="175">
        <f>+BB82</f>
        <v>0</v>
      </c>
      <c r="BE83" s="101"/>
      <c r="BF83" s="172" t="s">
        <v>209</v>
      </c>
      <c r="BG83" s="173"/>
      <c r="BH83" s="174"/>
      <c r="BI83" s="175">
        <f>+BH82</f>
        <v>0</v>
      </c>
      <c r="BK83" s="101"/>
      <c r="BL83" s="172" t="s">
        <v>209</v>
      </c>
      <c r="BM83" s="173"/>
      <c r="BN83" s="174"/>
      <c r="BO83" s="175">
        <f>+BN82</f>
        <v>350</v>
      </c>
    </row>
    <row r="84" spans="2:67" ht="20.149999999999999" customHeight="1" x14ac:dyDescent="0.35">
      <c r="B84" s="101"/>
      <c r="C84" s="170" t="s">
        <v>209</v>
      </c>
      <c r="D84" s="167"/>
      <c r="E84" s="220">
        <f>+E82</f>
        <v>1000</v>
      </c>
      <c r="F84" s="220"/>
      <c r="G84" s="263" t="s">
        <v>180</v>
      </c>
      <c r="H84" s="231" t="s">
        <v>224</v>
      </c>
      <c r="I84" s="224">
        <f t="shared" ref="I84" si="92">I82+1</f>
        <v>26</v>
      </c>
      <c r="J84" s="299"/>
      <c r="K84" s="101"/>
      <c r="L84" s="170" t="s">
        <v>209</v>
      </c>
      <c r="M84" s="171"/>
      <c r="N84" s="168">
        <f>+N82</f>
        <v>0</v>
      </c>
      <c r="O84" s="169"/>
      <c r="Q84" s="101"/>
      <c r="R84" s="170" t="s">
        <v>209</v>
      </c>
      <c r="S84" s="171"/>
      <c r="T84" s="168">
        <f>+T82</f>
        <v>3000</v>
      </c>
      <c r="U84" s="340"/>
      <c r="V84" s="341" t="s">
        <v>180</v>
      </c>
      <c r="W84" s="317" t="s">
        <v>224</v>
      </c>
      <c r="X84" s="224">
        <f t="shared" ref="X84" si="93">X82+1</f>
        <v>26</v>
      </c>
      <c r="Y84" s="299"/>
      <c r="Z84" s="360"/>
      <c r="AA84" s="101"/>
      <c r="AB84" s="170" t="s">
        <v>209</v>
      </c>
      <c r="AC84" s="171"/>
      <c r="AD84" s="168">
        <f>+AD82</f>
        <v>0</v>
      </c>
      <c r="AE84" s="169"/>
      <c r="AG84" s="101"/>
      <c r="AH84" s="170" t="s">
        <v>209</v>
      </c>
      <c r="AI84" s="171"/>
      <c r="AJ84" s="168">
        <f>+AJ82</f>
        <v>0</v>
      </c>
      <c r="AK84" s="169"/>
      <c r="AM84" s="101"/>
      <c r="AN84" s="170" t="s">
        <v>209</v>
      </c>
      <c r="AO84" s="171"/>
      <c r="AP84" s="168">
        <f>+AP82</f>
        <v>0</v>
      </c>
      <c r="AQ84" s="169"/>
      <c r="AS84" s="101"/>
      <c r="AT84" s="170" t="s">
        <v>209</v>
      </c>
      <c r="AU84" s="171"/>
      <c r="AV84" s="168">
        <f>+AV82</f>
        <v>0</v>
      </c>
      <c r="AW84" s="169"/>
      <c r="AY84" s="101"/>
      <c r="AZ84" s="170" t="s">
        <v>209</v>
      </c>
      <c r="BA84" s="171"/>
      <c r="BB84" s="168">
        <f>+BB82</f>
        <v>0</v>
      </c>
      <c r="BC84" s="169"/>
      <c r="BE84" s="101"/>
      <c r="BF84" s="170" t="s">
        <v>209</v>
      </c>
      <c r="BG84" s="171"/>
      <c r="BH84" s="168">
        <f>+BH82</f>
        <v>0</v>
      </c>
      <c r="BI84" s="169"/>
      <c r="BK84" s="101"/>
      <c r="BL84" s="170" t="s">
        <v>209</v>
      </c>
      <c r="BM84" s="171"/>
      <c r="BN84" s="168">
        <f>+BN82</f>
        <v>350</v>
      </c>
      <c r="BO84" s="169"/>
    </row>
    <row r="85" spans="2:67" ht="20.149999999999999" customHeight="1" x14ac:dyDescent="0.35">
      <c r="B85" s="93"/>
      <c r="C85" s="166" t="s">
        <v>137</v>
      </c>
      <c r="D85" s="258"/>
      <c r="E85" s="247"/>
      <c r="F85" s="247">
        <f>+E80</f>
        <v>1000</v>
      </c>
      <c r="G85" s="267" t="s">
        <v>180</v>
      </c>
      <c r="H85" s="248" t="s">
        <v>224</v>
      </c>
      <c r="I85" s="243">
        <f t="shared" ref="I85" si="94">I84</f>
        <v>26</v>
      </c>
      <c r="J85" s="299"/>
      <c r="K85" s="93"/>
      <c r="L85" s="166" t="s">
        <v>137</v>
      </c>
      <c r="M85" s="167"/>
      <c r="N85" s="188"/>
      <c r="O85" s="189">
        <f>+N80</f>
        <v>0</v>
      </c>
      <c r="Q85" s="93"/>
      <c r="R85" s="166" t="s">
        <v>137</v>
      </c>
      <c r="S85" s="167"/>
      <c r="T85" s="188"/>
      <c r="U85" s="353">
        <f>+T80</f>
        <v>3000</v>
      </c>
      <c r="V85" s="350" t="s">
        <v>180</v>
      </c>
      <c r="W85" s="323" t="s">
        <v>224</v>
      </c>
      <c r="X85" s="243">
        <f t="shared" ref="X85" si="95">X84</f>
        <v>26</v>
      </c>
      <c r="Y85" s="299"/>
      <c r="Z85" s="360"/>
      <c r="AA85" s="93"/>
      <c r="AB85" s="166" t="s">
        <v>137</v>
      </c>
      <c r="AC85" s="167"/>
      <c r="AD85" s="188"/>
      <c r="AE85" s="189">
        <f>+AD80</f>
        <v>0</v>
      </c>
      <c r="AG85" s="93"/>
      <c r="AH85" s="166" t="s">
        <v>137</v>
      </c>
      <c r="AI85" s="167"/>
      <c r="AJ85" s="188"/>
      <c r="AK85" s="189">
        <f>+AJ80</f>
        <v>0</v>
      </c>
      <c r="AM85" s="93"/>
      <c r="AN85" s="166" t="s">
        <v>137</v>
      </c>
      <c r="AO85" s="167"/>
      <c r="AP85" s="188"/>
      <c r="AQ85" s="189">
        <f>+AP80</f>
        <v>0</v>
      </c>
      <c r="AS85" s="93"/>
      <c r="AT85" s="166" t="s">
        <v>137</v>
      </c>
      <c r="AU85" s="167"/>
      <c r="AV85" s="188"/>
      <c r="AW85" s="189">
        <f>+AV80</f>
        <v>0</v>
      </c>
      <c r="AY85" s="93"/>
      <c r="AZ85" s="166" t="s">
        <v>137</v>
      </c>
      <c r="BA85" s="167"/>
      <c r="BB85" s="188"/>
      <c r="BC85" s="189">
        <f>+BB80</f>
        <v>0</v>
      </c>
      <c r="BE85" s="93"/>
      <c r="BF85" s="166" t="s">
        <v>137</v>
      </c>
      <c r="BG85" s="167"/>
      <c r="BH85" s="188"/>
      <c r="BI85" s="189">
        <f>+BH80</f>
        <v>0</v>
      </c>
      <c r="BK85" s="93"/>
      <c r="BL85" s="166" t="s">
        <v>137</v>
      </c>
      <c r="BM85" s="167"/>
      <c r="BN85" s="188"/>
      <c r="BO85" s="189">
        <f>+BN80</f>
        <v>350</v>
      </c>
    </row>
    <row r="86" spans="2:67" ht="20.149999999999999" customHeight="1" x14ac:dyDescent="0.35">
      <c r="B86" s="91" t="s">
        <v>135</v>
      </c>
      <c r="C86" s="158" t="s">
        <v>26</v>
      </c>
      <c r="D86" s="257"/>
      <c r="E86" s="164"/>
      <c r="F86" s="164">
        <f>+D17</f>
        <v>15</v>
      </c>
      <c r="G86" s="261" t="s">
        <v>95</v>
      </c>
      <c r="H86" s="246" t="s">
        <v>231</v>
      </c>
      <c r="I86" s="241">
        <f t="shared" ref="I86" si="96">I84+1</f>
        <v>27</v>
      </c>
      <c r="J86" s="299"/>
      <c r="K86" s="91" t="str">
        <f>$B$86</f>
        <v>Remboursement Frais de rejet</v>
      </c>
      <c r="L86" s="158" t="s">
        <v>26</v>
      </c>
      <c r="M86" s="159"/>
      <c r="N86" s="160"/>
      <c r="O86" s="161">
        <f>+M17</f>
        <v>0</v>
      </c>
      <c r="Q86" s="91" t="str">
        <f>$B$86</f>
        <v>Remboursement Frais de rejet</v>
      </c>
      <c r="R86" s="158" t="s">
        <v>26</v>
      </c>
      <c r="S86" s="159"/>
      <c r="T86" s="160"/>
      <c r="U86" s="352">
        <f>+S17</f>
        <v>45</v>
      </c>
      <c r="V86" s="347" t="s">
        <v>95</v>
      </c>
      <c r="W86" s="315" t="s">
        <v>231</v>
      </c>
      <c r="X86" s="241">
        <f t="shared" ref="X86" si="97">X84+1</f>
        <v>27</v>
      </c>
      <c r="Y86" s="299"/>
      <c r="Z86" s="360"/>
      <c r="AA86" s="91" t="str">
        <f>$B$86</f>
        <v>Remboursement Frais de rejet</v>
      </c>
      <c r="AB86" s="158" t="s">
        <v>26</v>
      </c>
      <c r="AC86" s="159"/>
      <c r="AD86" s="160"/>
      <c r="AE86" s="161">
        <f>+AC17</f>
        <v>0</v>
      </c>
      <c r="AG86" s="91" t="str">
        <f>$B$86</f>
        <v>Remboursement Frais de rejet</v>
      </c>
      <c r="AH86" s="158" t="s">
        <v>26</v>
      </c>
      <c r="AI86" s="159"/>
      <c r="AJ86" s="160"/>
      <c r="AK86" s="161">
        <f>+AI17</f>
        <v>0</v>
      </c>
      <c r="AM86" s="91" t="str">
        <f>$B$86</f>
        <v>Remboursement Frais de rejet</v>
      </c>
      <c r="AN86" s="158" t="s">
        <v>26</v>
      </c>
      <c r="AO86" s="159"/>
      <c r="AP86" s="160"/>
      <c r="AQ86" s="161">
        <f>+AO17</f>
        <v>0</v>
      </c>
      <c r="AS86" s="91" t="str">
        <f>$B$86</f>
        <v>Remboursement Frais de rejet</v>
      </c>
      <c r="AT86" s="158" t="s">
        <v>26</v>
      </c>
      <c r="AU86" s="159"/>
      <c r="AV86" s="160"/>
      <c r="AW86" s="161">
        <f>+AU17</f>
        <v>0</v>
      </c>
      <c r="AY86" s="91" t="str">
        <f>$B$86</f>
        <v>Remboursement Frais de rejet</v>
      </c>
      <c r="AZ86" s="158" t="s">
        <v>26</v>
      </c>
      <c r="BA86" s="159"/>
      <c r="BB86" s="160"/>
      <c r="BC86" s="161">
        <f>+BA17</f>
        <v>0</v>
      </c>
      <c r="BE86" s="91" t="str">
        <f>$B$86</f>
        <v>Remboursement Frais de rejet</v>
      </c>
      <c r="BF86" s="158" t="s">
        <v>26</v>
      </c>
      <c r="BG86" s="159"/>
      <c r="BH86" s="160"/>
      <c r="BI86" s="161">
        <f>+BG17</f>
        <v>0</v>
      </c>
      <c r="BK86" s="91" t="str">
        <f>$B$86</f>
        <v>Remboursement Frais de rejet</v>
      </c>
      <c r="BL86" s="158" t="s">
        <v>26</v>
      </c>
      <c r="BM86" s="159"/>
      <c r="BN86" s="160"/>
      <c r="BO86" s="161">
        <f>+BM17</f>
        <v>15</v>
      </c>
    </row>
    <row r="87" spans="2:67" ht="20.149999999999999" customHeight="1" x14ac:dyDescent="0.35">
      <c r="B87" s="92"/>
      <c r="C87" s="162" t="s">
        <v>132</v>
      </c>
      <c r="D87" s="163"/>
      <c r="E87" s="219">
        <f>+F86</f>
        <v>15</v>
      </c>
      <c r="F87" s="219"/>
      <c r="G87" s="262" t="s">
        <v>95</v>
      </c>
      <c r="H87" s="230" t="s">
        <v>231</v>
      </c>
      <c r="I87" s="224">
        <f t="shared" ref="I87" si="98">I86</f>
        <v>27</v>
      </c>
      <c r="J87" s="299"/>
      <c r="K87" s="92"/>
      <c r="L87" s="162" t="s">
        <v>132</v>
      </c>
      <c r="M87" s="163"/>
      <c r="N87" s="164">
        <f>+O86</f>
        <v>0</v>
      </c>
      <c r="O87" s="165"/>
      <c r="Q87" s="92"/>
      <c r="R87" s="162" t="s">
        <v>132</v>
      </c>
      <c r="S87" s="163"/>
      <c r="T87" s="164">
        <f>+U86</f>
        <v>45</v>
      </c>
      <c r="U87" s="338"/>
      <c r="V87" s="339" t="s">
        <v>95</v>
      </c>
      <c r="W87" s="316" t="s">
        <v>231</v>
      </c>
      <c r="X87" s="224">
        <f t="shared" ref="X87" si="99">X86</f>
        <v>27</v>
      </c>
      <c r="Y87" s="299"/>
      <c r="Z87" s="360"/>
      <c r="AA87" s="92"/>
      <c r="AB87" s="162" t="s">
        <v>132</v>
      </c>
      <c r="AC87" s="163"/>
      <c r="AD87" s="164">
        <f>+AE86</f>
        <v>0</v>
      </c>
      <c r="AE87" s="165"/>
      <c r="AG87" s="92"/>
      <c r="AH87" s="162" t="s">
        <v>132</v>
      </c>
      <c r="AI87" s="163"/>
      <c r="AJ87" s="164">
        <f>+AK86</f>
        <v>0</v>
      </c>
      <c r="AK87" s="165"/>
      <c r="AM87" s="92"/>
      <c r="AN87" s="162" t="s">
        <v>132</v>
      </c>
      <c r="AO87" s="163"/>
      <c r="AP87" s="164">
        <f>+AQ86</f>
        <v>0</v>
      </c>
      <c r="AQ87" s="165"/>
      <c r="AS87" s="92"/>
      <c r="AT87" s="162" t="s">
        <v>132</v>
      </c>
      <c r="AU87" s="163"/>
      <c r="AV87" s="164">
        <f>+AW86</f>
        <v>0</v>
      </c>
      <c r="AW87" s="165"/>
      <c r="AY87" s="92"/>
      <c r="AZ87" s="162" t="s">
        <v>132</v>
      </c>
      <c r="BA87" s="163"/>
      <c r="BB87" s="164">
        <f>+BC86</f>
        <v>0</v>
      </c>
      <c r="BC87" s="165"/>
      <c r="BE87" s="92"/>
      <c r="BF87" s="162" t="s">
        <v>132</v>
      </c>
      <c r="BG87" s="163"/>
      <c r="BH87" s="164">
        <f>+BI86</f>
        <v>0</v>
      </c>
      <c r="BI87" s="165"/>
      <c r="BK87" s="92"/>
      <c r="BL87" s="162" t="s">
        <v>132</v>
      </c>
      <c r="BM87" s="163"/>
      <c r="BN87" s="164">
        <f>+BO86</f>
        <v>15</v>
      </c>
      <c r="BO87" s="165"/>
    </row>
    <row r="88" spans="2:67" ht="20.149999999999999" customHeight="1" x14ac:dyDescent="0.35">
      <c r="B88" s="92"/>
      <c r="C88" s="166" t="s">
        <v>137</v>
      </c>
      <c r="D88" s="167"/>
      <c r="E88" s="220"/>
      <c r="F88" s="220">
        <f>+E87</f>
        <v>15</v>
      </c>
      <c r="G88" s="263" t="s">
        <v>180</v>
      </c>
      <c r="H88" s="231" t="s">
        <v>225</v>
      </c>
      <c r="I88" s="224">
        <f t="shared" ref="I88" si="100">I86+1</f>
        <v>28</v>
      </c>
      <c r="J88" s="299"/>
      <c r="K88" s="92"/>
      <c r="L88" s="166" t="s">
        <v>137</v>
      </c>
      <c r="M88" s="167"/>
      <c r="N88" s="168"/>
      <c r="O88" s="169">
        <f>+N87</f>
        <v>0</v>
      </c>
      <c r="Q88" s="92"/>
      <c r="R88" s="166" t="s">
        <v>137</v>
      </c>
      <c r="S88" s="167"/>
      <c r="T88" s="168"/>
      <c r="U88" s="340">
        <f>+T87</f>
        <v>45</v>
      </c>
      <c r="V88" s="341" t="s">
        <v>180</v>
      </c>
      <c r="W88" s="317" t="s">
        <v>225</v>
      </c>
      <c r="X88" s="224">
        <f t="shared" ref="X88" si="101">X86+1</f>
        <v>28</v>
      </c>
      <c r="Y88" s="299"/>
      <c r="Z88" s="360"/>
      <c r="AA88" s="92"/>
      <c r="AB88" s="166" t="s">
        <v>137</v>
      </c>
      <c r="AC88" s="167"/>
      <c r="AD88" s="168"/>
      <c r="AE88" s="169">
        <f>+AD87</f>
        <v>0</v>
      </c>
      <c r="AG88" s="92"/>
      <c r="AH88" s="166" t="s">
        <v>137</v>
      </c>
      <c r="AI88" s="167"/>
      <c r="AJ88" s="168"/>
      <c r="AK88" s="169">
        <f>+AJ87</f>
        <v>0</v>
      </c>
      <c r="AM88" s="92"/>
      <c r="AN88" s="166" t="s">
        <v>137</v>
      </c>
      <c r="AO88" s="167"/>
      <c r="AP88" s="168"/>
      <c r="AQ88" s="169">
        <f>+AP87</f>
        <v>0</v>
      </c>
      <c r="AS88" s="92"/>
      <c r="AT88" s="166" t="s">
        <v>137</v>
      </c>
      <c r="AU88" s="167"/>
      <c r="AV88" s="168"/>
      <c r="AW88" s="169">
        <f>+AV87</f>
        <v>0</v>
      </c>
      <c r="AY88" s="92"/>
      <c r="AZ88" s="166" t="s">
        <v>137</v>
      </c>
      <c r="BA88" s="167"/>
      <c r="BB88" s="168"/>
      <c r="BC88" s="169">
        <f>+BB87</f>
        <v>0</v>
      </c>
      <c r="BE88" s="92"/>
      <c r="BF88" s="166" t="s">
        <v>137</v>
      </c>
      <c r="BG88" s="167"/>
      <c r="BH88" s="168"/>
      <c r="BI88" s="169">
        <f>+BH87</f>
        <v>0</v>
      </c>
      <c r="BK88" s="92"/>
      <c r="BL88" s="166" t="s">
        <v>137</v>
      </c>
      <c r="BM88" s="167"/>
      <c r="BN88" s="168"/>
      <c r="BO88" s="169">
        <f>+BN87</f>
        <v>15</v>
      </c>
    </row>
    <row r="89" spans="2:67" ht="20.149999999999999" customHeight="1" x14ac:dyDescent="0.35">
      <c r="B89" s="101"/>
      <c r="C89" s="170" t="s">
        <v>209</v>
      </c>
      <c r="D89" s="167"/>
      <c r="E89" s="220">
        <f>F88</f>
        <v>15</v>
      </c>
      <c r="F89" s="220"/>
      <c r="G89" s="263" t="s">
        <v>180</v>
      </c>
      <c r="H89" s="231" t="s">
        <v>225</v>
      </c>
      <c r="I89" s="224">
        <f t="shared" ref="I89" si="102">I88</f>
        <v>28</v>
      </c>
      <c r="J89" s="299"/>
      <c r="K89" s="101"/>
      <c r="L89" s="170" t="s">
        <v>209</v>
      </c>
      <c r="M89" s="171"/>
      <c r="N89" s="168">
        <f>O88</f>
        <v>0</v>
      </c>
      <c r="O89" s="169"/>
      <c r="Q89" s="101"/>
      <c r="R89" s="170" t="s">
        <v>209</v>
      </c>
      <c r="S89" s="171"/>
      <c r="T89" s="168">
        <f>U88</f>
        <v>45</v>
      </c>
      <c r="U89" s="340"/>
      <c r="V89" s="341" t="s">
        <v>180</v>
      </c>
      <c r="W89" s="317" t="s">
        <v>225</v>
      </c>
      <c r="X89" s="224">
        <f t="shared" ref="X89" si="103">X88</f>
        <v>28</v>
      </c>
      <c r="Y89" s="299"/>
      <c r="Z89" s="360"/>
      <c r="AA89" s="101"/>
      <c r="AB89" s="170" t="s">
        <v>209</v>
      </c>
      <c r="AC89" s="171"/>
      <c r="AD89" s="168">
        <f>AE88</f>
        <v>0</v>
      </c>
      <c r="AE89" s="169"/>
      <c r="AG89" s="101"/>
      <c r="AH89" s="170" t="s">
        <v>209</v>
      </c>
      <c r="AI89" s="171"/>
      <c r="AJ89" s="168">
        <f>AK88</f>
        <v>0</v>
      </c>
      <c r="AK89" s="169"/>
      <c r="AM89" s="101"/>
      <c r="AN89" s="170" t="s">
        <v>209</v>
      </c>
      <c r="AO89" s="171"/>
      <c r="AP89" s="168">
        <f>AQ88</f>
        <v>0</v>
      </c>
      <c r="AQ89" s="169"/>
      <c r="AS89" s="101"/>
      <c r="AT89" s="170" t="s">
        <v>209</v>
      </c>
      <c r="AU89" s="171"/>
      <c r="AV89" s="168">
        <f>AW88</f>
        <v>0</v>
      </c>
      <c r="AW89" s="169"/>
      <c r="AY89" s="101"/>
      <c r="AZ89" s="170" t="s">
        <v>209</v>
      </c>
      <c r="BA89" s="171"/>
      <c r="BB89" s="168">
        <f>BC88</f>
        <v>0</v>
      </c>
      <c r="BC89" s="169"/>
      <c r="BE89" s="101"/>
      <c r="BF89" s="170" t="s">
        <v>209</v>
      </c>
      <c r="BG89" s="171"/>
      <c r="BH89" s="168">
        <f>BI88</f>
        <v>0</v>
      </c>
      <c r="BI89" s="169"/>
      <c r="BK89" s="101"/>
      <c r="BL89" s="170" t="s">
        <v>209</v>
      </c>
      <c r="BM89" s="171"/>
      <c r="BN89" s="168">
        <f>BO88</f>
        <v>15</v>
      </c>
      <c r="BO89" s="169"/>
    </row>
    <row r="90" spans="2:67" ht="20.149999999999999" customHeight="1" x14ac:dyDescent="0.35">
      <c r="B90" s="101"/>
      <c r="C90" s="172" t="s">
        <v>209</v>
      </c>
      <c r="D90" s="199"/>
      <c r="E90" s="221"/>
      <c r="F90" s="221">
        <f>E91</f>
        <v>15</v>
      </c>
      <c r="G90" s="264" t="s">
        <v>181</v>
      </c>
      <c r="H90" s="232" t="s">
        <v>225</v>
      </c>
      <c r="I90" s="224">
        <f t="shared" ref="I90" si="104">I88+1</f>
        <v>29</v>
      </c>
      <c r="J90" s="299"/>
      <c r="K90" s="101"/>
      <c r="L90" s="172" t="s">
        <v>209</v>
      </c>
      <c r="M90" s="173"/>
      <c r="N90" s="174"/>
      <c r="O90" s="175">
        <f>N91</f>
        <v>0</v>
      </c>
      <c r="Q90" s="101"/>
      <c r="R90" s="172" t="s">
        <v>209</v>
      </c>
      <c r="S90" s="173"/>
      <c r="T90" s="174"/>
      <c r="U90" s="342">
        <f>T91</f>
        <v>45</v>
      </c>
      <c r="V90" s="343" t="s">
        <v>181</v>
      </c>
      <c r="W90" s="318" t="s">
        <v>225</v>
      </c>
      <c r="X90" s="224">
        <f t="shared" ref="X90" si="105">X88+1</f>
        <v>29</v>
      </c>
      <c r="Y90" s="299"/>
      <c r="Z90" s="360"/>
      <c r="AA90" s="101"/>
      <c r="AB90" s="172" t="s">
        <v>209</v>
      </c>
      <c r="AC90" s="173"/>
      <c r="AD90" s="174"/>
      <c r="AE90" s="175">
        <f>AD91</f>
        <v>0</v>
      </c>
      <c r="AG90" s="101"/>
      <c r="AH90" s="172" t="s">
        <v>209</v>
      </c>
      <c r="AI90" s="173"/>
      <c r="AJ90" s="174"/>
      <c r="AK90" s="175">
        <f>AJ91</f>
        <v>0</v>
      </c>
      <c r="AM90" s="101"/>
      <c r="AN90" s="172" t="s">
        <v>209</v>
      </c>
      <c r="AO90" s="173"/>
      <c r="AP90" s="174"/>
      <c r="AQ90" s="175">
        <f>AP91</f>
        <v>0</v>
      </c>
      <c r="AS90" s="101"/>
      <c r="AT90" s="172" t="s">
        <v>209</v>
      </c>
      <c r="AU90" s="173"/>
      <c r="AV90" s="174"/>
      <c r="AW90" s="175">
        <f>AV91</f>
        <v>0</v>
      </c>
      <c r="AY90" s="101"/>
      <c r="AZ90" s="172" t="s">
        <v>209</v>
      </c>
      <c r="BA90" s="173"/>
      <c r="BB90" s="174"/>
      <c r="BC90" s="175">
        <f>BB91</f>
        <v>0</v>
      </c>
      <c r="BE90" s="101"/>
      <c r="BF90" s="172" t="s">
        <v>209</v>
      </c>
      <c r="BG90" s="173"/>
      <c r="BH90" s="174"/>
      <c r="BI90" s="175">
        <f>BH91</f>
        <v>0</v>
      </c>
      <c r="BK90" s="101"/>
      <c r="BL90" s="172" t="s">
        <v>209</v>
      </c>
      <c r="BM90" s="173"/>
      <c r="BN90" s="174"/>
      <c r="BO90" s="175">
        <f>BN91</f>
        <v>15</v>
      </c>
    </row>
    <row r="91" spans="2:67" ht="20.149999999999999" customHeight="1" x14ac:dyDescent="0.35">
      <c r="B91" s="93"/>
      <c r="C91" s="176" t="s">
        <v>138</v>
      </c>
      <c r="D91" s="177"/>
      <c r="E91" s="178">
        <f>+F88</f>
        <v>15</v>
      </c>
      <c r="F91" s="178"/>
      <c r="G91" s="265" t="s">
        <v>181</v>
      </c>
      <c r="H91" s="242" t="s">
        <v>225</v>
      </c>
      <c r="I91" s="243">
        <f t="shared" ref="I91" si="106">I90</f>
        <v>29</v>
      </c>
      <c r="J91" s="299"/>
      <c r="K91" s="93"/>
      <c r="L91" s="176" t="s">
        <v>138</v>
      </c>
      <c r="M91" s="177"/>
      <c r="N91" s="192">
        <f>+O88</f>
        <v>0</v>
      </c>
      <c r="O91" s="193"/>
      <c r="Q91" s="93"/>
      <c r="R91" s="176" t="s">
        <v>138</v>
      </c>
      <c r="S91" s="177"/>
      <c r="T91" s="192">
        <f>+U88</f>
        <v>45</v>
      </c>
      <c r="U91" s="348"/>
      <c r="V91" s="345" t="s">
        <v>181</v>
      </c>
      <c r="W91" s="319" t="s">
        <v>225</v>
      </c>
      <c r="X91" s="243">
        <f t="shared" ref="X91" si="107">X90</f>
        <v>29</v>
      </c>
      <c r="Y91" s="299"/>
      <c r="Z91" s="360"/>
      <c r="AA91" s="93"/>
      <c r="AB91" s="176" t="s">
        <v>138</v>
      </c>
      <c r="AC91" s="177"/>
      <c r="AD91" s="192">
        <f>+AE88</f>
        <v>0</v>
      </c>
      <c r="AE91" s="193"/>
      <c r="AG91" s="93"/>
      <c r="AH91" s="176" t="s">
        <v>138</v>
      </c>
      <c r="AI91" s="177"/>
      <c r="AJ91" s="192">
        <f>+AK88</f>
        <v>0</v>
      </c>
      <c r="AK91" s="193"/>
      <c r="AM91" s="93"/>
      <c r="AN91" s="176" t="s">
        <v>138</v>
      </c>
      <c r="AO91" s="177"/>
      <c r="AP91" s="192">
        <f>+AQ88</f>
        <v>0</v>
      </c>
      <c r="AQ91" s="193"/>
      <c r="AS91" s="93"/>
      <c r="AT91" s="176" t="s">
        <v>138</v>
      </c>
      <c r="AU91" s="177"/>
      <c r="AV91" s="192">
        <f>+AW88</f>
        <v>0</v>
      </c>
      <c r="AW91" s="193"/>
      <c r="AY91" s="93"/>
      <c r="AZ91" s="176" t="s">
        <v>138</v>
      </c>
      <c r="BA91" s="177"/>
      <c r="BB91" s="192">
        <f>+BC88</f>
        <v>0</v>
      </c>
      <c r="BC91" s="193"/>
      <c r="BE91" s="93"/>
      <c r="BF91" s="176" t="s">
        <v>138</v>
      </c>
      <c r="BG91" s="177"/>
      <c r="BH91" s="192">
        <f>+BI88</f>
        <v>0</v>
      </c>
      <c r="BI91" s="193"/>
      <c r="BK91" s="93"/>
      <c r="BL91" s="176" t="s">
        <v>138</v>
      </c>
      <c r="BM91" s="177"/>
      <c r="BN91" s="192">
        <f>+BO88</f>
        <v>15</v>
      </c>
      <c r="BO91" s="193"/>
    </row>
    <row r="92" spans="2:67" ht="20.149999999999999" customHeight="1" x14ac:dyDescent="0.35">
      <c r="B92" s="91" t="s">
        <v>136</v>
      </c>
      <c r="C92" s="158" t="s">
        <v>26</v>
      </c>
      <c r="D92" s="257"/>
      <c r="E92" s="164">
        <f>C18</f>
        <v>0</v>
      </c>
      <c r="F92" s="239"/>
      <c r="G92" s="261" t="s">
        <v>95</v>
      </c>
      <c r="H92" s="246" t="s">
        <v>231</v>
      </c>
      <c r="I92" s="241">
        <f t="shared" ref="I92" si="108">I90+1</f>
        <v>30</v>
      </c>
      <c r="K92" s="91" t="str">
        <f>$B$92</f>
        <v>Frais de tenue de compte</v>
      </c>
      <c r="L92" s="158" t="s">
        <v>26</v>
      </c>
      <c r="M92" s="159"/>
      <c r="N92" s="160">
        <f>L18</f>
        <v>0</v>
      </c>
      <c r="O92" s="187"/>
      <c r="Q92" s="91" t="str">
        <f>$B$92</f>
        <v>Frais de tenue de compte</v>
      </c>
      <c r="R92" s="158" t="s">
        <v>26</v>
      </c>
      <c r="S92" s="159"/>
      <c r="T92" s="160">
        <f>R18</f>
        <v>0</v>
      </c>
      <c r="U92" s="346"/>
      <c r="V92" s="347" t="s">
        <v>95</v>
      </c>
      <c r="W92" s="315" t="s">
        <v>231</v>
      </c>
      <c r="X92" s="241">
        <f t="shared" ref="X92" si="109">X90+1</f>
        <v>30</v>
      </c>
      <c r="Z92" s="360"/>
      <c r="AA92" s="91" t="str">
        <f>$B$92</f>
        <v>Frais de tenue de compte</v>
      </c>
      <c r="AB92" s="158" t="s">
        <v>26</v>
      </c>
      <c r="AC92" s="159"/>
      <c r="AD92" s="160">
        <f>AB18</f>
        <v>0</v>
      </c>
      <c r="AE92" s="187"/>
      <c r="AG92" s="91" t="str">
        <f>$B$92</f>
        <v>Frais de tenue de compte</v>
      </c>
      <c r="AH92" s="158" t="s">
        <v>26</v>
      </c>
      <c r="AI92" s="159"/>
      <c r="AJ92" s="160">
        <f>AH18</f>
        <v>0</v>
      </c>
      <c r="AK92" s="187"/>
      <c r="AM92" s="91" t="str">
        <f>$B$92</f>
        <v>Frais de tenue de compte</v>
      </c>
      <c r="AN92" s="158" t="s">
        <v>26</v>
      </c>
      <c r="AO92" s="159"/>
      <c r="AP92" s="160">
        <f>AN18</f>
        <v>0</v>
      </c>
      <c r="AQ92" s="187"/>
      <c r="AS92" s="91" t="str">
        <f>$B$92</f>
        <v>Frais de tenue de compte</v>
      </c>
      <c r="AT92" s="158" t="s">
        <v>26</v>
      </c>
      <c r="AU92" s="159"/>
      <c r="AV92" s="160">
        <f>AT18</f>
        <v>0</v>
      </c>
      <c r="AW92" s="187"/>
      <c r="AY92" s="91" t="str">
        <f>$B$92</f>
        <v>Frais de tenue de compte</v>
      </c>
      <c r="AZ92" s="158" t="s">
        <v>26</v>
      </c>
      <c r="BA92" s="159"/>
      <c r="BB92" s="160">
        <f>AZ18</f>
        <v>0</v>
      </c>
      <c r="BC92" s="187"/>
      <c r="BE92" s="91" t="str">
        <f>$B$92</f>
        <v>Frais de tenue de compte</v>
      </c>
      <c r="BF92" s="158" t="s">
        <v>26</v>
      </c>
      <c r="BG92" s="159"/>
      <c r="BH92" s="160">
        <f>BF18</f>
        <v>0</v>
      </c>
      <c r="BI92" s="187"/>
      <c r="BK92" s="91" t="str">
        <f>$B$92</f>
        <v>Frais de tenue de compte</v>
      </c>
      <c r="BL92" s="158" t="s">
        <v>26</v>
      </c>
      <c r="BM92" s="159"/>
      <c r="BN92" s="160">
        <f>BL18</f>
        <v>30</v>
      </c>
      <c r="BO92" s="187"/>
    </row>
    <row r="93" spans="2:67" ht="20.149999999999999" customHeight="1" x14ac:dyDescent="0.35">
      <c r="B93" s="92"/>
      <c r="C93" s="162" t="s">
        <v>132</v>
      </c>
      <c r="D93" s="163"/>
      <c r="E93" s="219"/>
      <c r="F93" s="219">
        <f>+E92</f>
        <v>0</v>
      </c>
      <c r="G93" s="262" t="s">
        <v>95</v>
      </c>
      <c r="H93" s="230" t="s">
        <v>231</v>
      </c>
      <c r="I93" s="224">
        <f t="shared" ref="I93" si="110">I92</f>
        <v>30</v>
      </c>
      <c r="K93" s="92"/>
      <c r="L93" s="162" t="s">
        <v>132</v>
      </c>
      <c r="M93" s="163"/>
      <c r="N93" s="164"/>
      <c r="O93" s="165">
        <f>+N92</f>
        <v>0</v>
      </c>
      <c r="Q93" s="92"/>
      <c r="R93" s="162" t="s">
        <v>132</v>
      </c>
      <c r="S93" s="163"/>
      <c r="T93" s="164"/>
      <c r="U93" s="338">
        <f>+T92</f>
        <v>0</v>
      </c>
      <c r="V93" s="339" t="s">
        <v>95</v>
      </c>
      <c r="W93" s="316" t="s">
        <v>231</v>
      </c>
      <c r="X93" s="224">
        <f t="shared" ref="X93" si="111">X92</f>
        <v>30</v>
      </c>
      <c r="Z93" s="360"/>
      <c r="AA93" s="92"/>
      <c r="AB93" s="162" t="s">
        <v>132</v>
      </c>
      <c r="AC93" s="163"/>
      <c r="AD93" s="164"/>
      <c r="AE93" s="165">
        <f>+AD92</f>
        <v>0</v>
      </c>
      <c r="AG93" s="92"/>
      <c r="AH93" s="162" t="s">
        <v>132</v>
      </c>
      <c r="AI93" s="163"/>
      <c r="AJ93" s="164"/>
      <c r="AK93" s="165">
        <f>+AJ92</f>
        <v>0</v>
      </c>
      <c r="AM93" s="92"/>
      <c r="AN93" s="162" t="s">
        <v>132</v>
      </c>
      <c r="AO93" s="163"/>
      <c r="AP93" s="164"/>
      <c r="AQ93" s="165">
        <f>+AP92</f>
        <v>0</v>
      </c>
      <c r="AS93" s="92"/>
      <c r="AT93" s="162" t="s">
        <v>132</v>
      </c>
      <c r="AU93" s="163"/>
      <c r="AV93" s="164"/>
      <c r="AW93" s="165">
        <f>+AV92</f>
        <v>0</v>
      </c>
      <c r="AY93" s="92"/>
      <c r="AZ93" s="162" t="s">
        <v>132</v>
      </c>
      <c r="BA93" s="163"/>
      <c r="BB93" s="164"/>
      <c r="BC93" s="165">
        <f>+BB92</f>
        <v>0</v>
      </c>
      <c r="BE93" s="92"/>
      <c r="BF93" s="162" t="s">
        <v>132</v>
      </c>
      <c r="BG93" s="163"/>
      <c r="BH93" s="164"/>
      <c r="BI93" s="165">
        <f>+BH92</f>
        <v>0</v>
      </c>
      <c r="BK93" s="92"/>
      <c r="BL93" s="162" t="s">
        <v>132</v>
      </c>
      <c r="BM93" s="163"/>
      <c r="BN93" s="164"/>
      <c r="BO93" s="165">
        <f>+BN92</f>
        <v>30</v>
      </c>
    </row>
    <row r="94" spans="2:67" ht="20.149999999999999" customHeight="1" x14ac:dyDescent="0.35">
      <c r="B94" s="92"/>
      <c r="C94" s="166" t="s">
        <v>137</v>
      </c>
      <c r="D94" s="167"/>
      <c r="E94" s="220">
        <f>+E92</f>
        <v>0</v>
      </c>
      <c r="F94" s="220"/>
      <c r="G94" s="263" t="s">
        <v>180</v>
      </c>
      <c r="H94" s="231" t="s">
        <v>226</v>
      </c>
      <c r="I94" s="224">
        <f t="shared" ref="I94" si="112">I92+1</f>
        <v>31</v>
      </c>
      <c r="K94" s="92"/>
      <c r="L94" s="166" t="s">
        <v>137</v>
      </c>
      <c r="M94" s="167"/>
      <c r="N94" s="168">
        <f>+N92</f>
        <v>0</v>
      </c>
      <c r="O94" s="169"/>
      <c r="Q94" s="92"/>
      <c r="R94" s="166" t="s">
        <v>137</v>
      </c>
      <c r="S94" s="167"/>
      <c r="T94" s="168">
        <f>+T92</f>
        <v>0</v>
      </c>
      <c r="U94" s="340"/>
      <c r="V94" s="341" t="s">
        <v>180</v>
      </c>
      <c r="W94" s="317" t="s">
        <v>226</v>
      </c>
      <c r="X94" s="224">
        <f t="shared" ref="X94" si="113">X92+1</f>
        <v>31</v>
      </c>
      <c r="Z94" s="360"/>
      <c r="AA94" s="92"/>
      <c r="AB94" s="166" t="s">
        <v>137</v>
      </c>
      <c r="AC94" s="167"/>
      <c r="AD94" s="168">
        <f>+AD92</f>
        <v>0</v>
      </c>
      <c r="AE94" s="169"/>
      <c r="AG94" s="92"/>
      <c r="AH94" s="166" t="s">
        <v>137</v>
      </c>
      <c r="AI94" s="167"/>
      <c r="AJ94" s="168">
        <f>+AJ92</f>
        <v>0</v>
      </c>
      <c r="AK94" s="169"/>
      <c r="AM94" s="92"/>
      <c r="AN94" s="166" t="s">
        <v>137</v>
      </c>
      <c r="AO94" s="167"/>
      <c r="AP94" s="168">
        <f>+AP92</f>
        <v>0</v>
      </c>
      <c r="AQ94" s="169"/>
      <c r="AS94" s="92"/>
      <c r="AT94" s="166" t="s">
        <v>137</v>
      </c>
      <c r="AU94" s="167"/>
      <c r="AV94" s="168">
        <f>+AV92</f>
        <v>0</v>
      </c>
      <c r="AW94" s="169"/>
      <c r="AY94" s="92"/>
      <c r="AZ94" s="166" t="s">
        <v>137</v>
      </c>
      <c r="BA94" s="167"/>
      <c r="BB94" s="168">
        <f>+BB92</f>
        <v>0</v>
      </c>
      <c r="BC94" s="169"/>
      <c r="BE94" s="92"/>
      <c r="BF94" s="166" t="s">
        <v>137</v>
      </c>
      <c r="BG94" s="167"/>
      <c r="BH94" s="168">
        <f>+BH92</f>
        <v>0</v>
      </c>
      <c r="BI94" s="169"/>
      <c r="BK94" s="92"/>
      <c r="BL94" s="166" t="s">
        <v>137</v>
      </c>
      <c r="BM94" s="167"/>
      <c r="BN94" s="168">
        <f>+BN92</f>
        <v>30</v>
      </c>
      <c r="BO94" s="169"/>
    </row>
    <row r="95" spans="2:67" ht="20" customHeight="1" x14ac:dyDescent="0.35">
      <c r="B95" s="101"/>
      <c r="C95" s="166" t="s">
        <v>209</v>
      </c>
      <c r="D95" s="167"/>
      <c r="E95" s="220"/>
      <c r="F95" s="220">
        <f>E94</f>
        <v>0</v>
      </c>
      <c r="G95" s="263" t="s">
        <v>180</v>
      </c>
      <c r="H95" s="231" t="s">
        <v>226</v>
      </c>
      <c r="I95" s="224">
        <f t="shared" ref="I95" si="114">I94</f>
        <v>31</v>
      </c>
      <c r="K95" s="101"/>
      <c r="L95" s="170" t="s">
        <v>209</v>
      </c>
      <c r="M95" s="171"/>
      <c r="N95" s="168"/>
      <c r="O95" s="169">
        <f>N94</f>
        <v>0</v>
      </c>
      <c r="Q95" s="101"/>
      <c r="R95" s="170" t="s">
        <v>209</v>
      </c>
      <c r="S95" s="171"/>
      <c r="T95" s="168"/>
      <c r="U95" s="340">
        <f>T94</f>
        <v>0</v>
      </c>
      <c r="V95" s="341" t="s">
        <v>180</v>
      </c>
      <c r="W95" s="317" t="s">
        <v>226</v>
      </c>
      <c r="X95" s="224">
        <f t="shared" ref="X95" si="115">X94</f>
        <v>31</v>
      </c>
      <c r="Z95" s="360"/>
      <c r="AA95" s="101"/>
      <c r="AB95" s="170" t="s">
        <v>209</v>
      </c>
      <c r="AC95" s="171"/>
      <c r="AD95" s="168"/>
      <c r="AE95" s="169">
        <f>AD94</f>
        <v>0</v>
      </c>
      <c r="AG95" s="101"/>
      <c r="AH95" s="170" t="s">
        <v>209</v>
      </c>
      <c r="AI95" s="171"/>
      <c r="AJ95" s="168"/>
      <c r="AK95" s="169">
        <f>AJ94</f>
        <v>0</v>
      </c>
      <c r="AM95" s="101"/>
      <c r="AN95" s="170" t="s">
        <v>209</v>
      </c>
      <c r="AO95" s="171"/>
      <c r="AP95" s="168"/>
      <c r="AQ95" s="169">
        <f>AP94</f>
        <v>0</v>
      </c>
      <c r="AS95" s="101"/>
      <c r="AT95" s="170" t="s">
        <v>209</v>
      </c>
      <c r="AU95" s="171"/>
      <c r="AV95" s="168"/>
      <c r="AW95" s="169">
        <f>AV94</f>
        <v>0</v>
      </c>
      <c r="AY95" s="101"/>
      <c r="AZ95" s="170" t="s">
        <v>209</v>
      </c>
      <c r="BA95" s="171"/>
      <c r="BB95" s="168"/>
      <c r="BC95" s="169">
        <f>BB94</f>
        <v>0</v>
      </c>
      <c r="BE95" s="101"/>
      <c r="BF95" s="170" t="s">
        <v>209</v>
      </c>
      <c r="BG95" s="171"/>
      <c r="BH95" s="168"/>
      <c r="BI95" s="169">
        <f>BH94</f>
        <v>0</v>
      </c>
      <c r="BK95" s="101"/>
      <c r="BL95" s="170" t="s">
        <v>209</v>
      </c>
      <c r="BM95" s="171"/>
      <c r="BN95" s="168"/>
      <c r="BO95" s="169">
        <f>BN94</f>
        <v>30</v>
      </c>
    </row>
    <row r="96" spans="2:67" ht="20" customHeight="1" x14ac:dyDescent="0.35">
      <c r="B96" s="101"/>
      <c r="C96" s="172" t="s">
        <v>209</v>
      </c>
      <c r="D96" s="221"/>
      <c r="E96" s="221">
        <f>F97</f>
        <v>0</v>
      </c>
      <c r="F96" s="221"/>
      <c r="G96" s="264" t="s">
        <v>181</v>
      </c>
      <c r="H96" s="232" t="s">
        <v>226</v>
      </c>
      <c r="I96" s="224">
        <f t="shared" ref="I96" si="116">I94+1</f>
        <v>32</v>
      </c>
      <c r="K96" s="101"/>
      <c r="L96" s="172" t="s">
        <v>209</v>
      </c>
      <c r="M96" s="173"/>
      <c r="N96" s="174">
        <f>O97</f>
        <v>0</v>
      </c>
      <c r="O96" s="175"/>
      <c r="Q96" s="101"/>
      <c r="R96" s="172" t="s">
        <v>209</v>
      </c>
      <c r="S96" s="173"/>
      <c r="T96" s="174">
        <f>U97</f>
        <v>0</v>
      </c>
      <c r="U96" s="342"/>
      <c r="V96" s="343" t="s">
        <v>181</v>
      </c>
      <c r="W96" s="318" t="s">
        <v>226</v>
      </c>
      <c r="X96" s="224">
        <f t="shared" ref="X96" si="117">X94+1</f>
        <v>32</v>
      </c>
      <c r="Z96" s="360"/>
      <c r="AA96" s="101"/>
      <c r="AB96" s="172" t="s">
        <v>209</v>
      </c>
      <c r="AC96" s="173"/>
      <c r="AD96" s="174">
        <f>AE97</f>
        <v>0</v>
      </c>
      <c r="AE96" s="175"/>
      <c r="AG96" s="101"/>
      <c r="AH96" s="172" t="s">
        <v>209</v>
      </c>
      <c r="AI96" s="173"/>
      <c r="AJ96" s="174">
        <f>AK97</f>
        <v>0</v>
      </c>
      <c r="AK96" s="175"/>
      <c r="AM96" s="101"/>
      <c r="AN96" s="172" t="s">
        <v>209</v>
      </c>
      <c r="AO96" s="173"/>
      <c r="AP96" s="174">
        <f>AQ97</f>
        <v>0</v>
      </c>
      <c r="AQ96" s="175"/>
      <c r="AS96" s="101"/>
      <c r="AT96" s="172" t="s">
        <v>209</v>
      </c>
      <c r="AU96" s="173"/>
      <c r="AV96" s="174">
        <f>AW97</f>
        <v>0</v>
      </c>
      <c r="AW96" s="175"/>
      <c r="AY96" s="101"/>
      <c r="AZ96" s="172" t="s">
        <v>209</v>
      </c>
      <c r="BA96" s="173"/>
      <c r="BB96" s="174">
        <f>BC97</f>
        <v>0</v>
      </c>
      <c r="BC96" s="175"/>
      <c r="BE96" s="101"/>
      <c r="BF96" s="172" t="s">
        <v>209</v>
      </c>
      <c r="BG96" s="173"/>
      <c r="BH96" s="174">
        <f>BI97</f>
        <v>0</v>
      </c>
      <c r="BI96" s="175"/>
      <c r="BK96" s="101"/>
      <c r="BL96" s="172" t="s">
        <v>209</v>
      </c>
      <c r="BM96" s="173"/>
      <c r="BN96" s="174">
        <f>BO97</f>
        <v>30</v>
      </c>
      <c r="BO96" s="175"/>
    </row>
    <row r="97" spans="2:67" ht="20" customHeight="1" x14ac:dyDescent="0.35">
      <c r="B97" s="93"/>
      <c r="C97" s="198" t="s">
        <v>138</v>
      </c>
      <c r="D97" s="178"/>
      <c r="E97" s="178"/>
      <c r="F97" s="178">
        <f>+E92</f>
        <v>0</v>
      </c>
      <c r="G97" s="265" t="s">
        <v>181</v>
      </c>
      <c r="H97" s="242" t="s">
        <v>226</v>
      </c>
      <c r="I97" s="243">
        <f t="shared" ref="I97" si="118">I96</f>
        <v>32</v>
      </c>
      <c r="K97" s="93"/>
      <c r="L97" s="198" t="s">
        <v>138</v>
      </c>
      <c r="M97" s="199"/>
      <c r="N97" s="192"/>
      <c r="O97" s="193">
        <f>+N92</f>
        <v>0</v>
      </c>
      <c r="Q97" s="93"/>
      <c r="R97" s="198" t="s">
        <v>138</v>
      </c>
      <c r="S97" s="199"/>
      <c r="T97" s="192"/>
      <c r="U97" s="348">
        <f>+T92</f>
        <v>0</v>
      </c>
      <c r="V97" s="345" t="s">
        <v>181</v>
      </c>
      <c r="W97" s="319" t="s">
        <v>226</v>
      </c>
      <c r="X97" s="243">
        <f t="shared" ref="X97" si="119">X96</f>
        <v>32</v>
      </c>
      <c r="Z97" s="360"/>
      <c r="AA97" s="93"/>
      <c r="AB97" s="198" t="s">
        <v>138</v>
      </c>
      <c r="AC97" s="199"/>
      <c r="AD97" s="192"/>
      <c r="AE97" s="193">
        <f>+AD92</f>
        <v>0</v>
      </c>
      <c r="AG97" s="93"/>
      <c r="AH97" s="198" t="s">
        <v>138</v>
      </c>
      <c r="AI97" s="199"/>
      <c r="AJ97" s="192"/>
      <c r="AK97" s="193">
        <f>+AJ92</f>
        <v>0</v>
      </c>
      <c r="AM97" s="93"/>
      <c r="AN97" s="198" t="s">
        <v>138</v>
      </c>
      <c r="AO97" s="199"/>
      <c r="AP97" s="192"/>
      <c r="AQ97" s="193">
        <f>+AP92</f>
        <v>0</v>
      </c>
      <c r="AS97" s="93"/>
      <c r="AT97" s="198" t="s">
        <v>138</v>
      </c>
      <c r="AU97" s="199"/>
      <c r="AV97" s="192"/>
      <c r="AW97" s="193">
        <f>+AV92</f>
        <v>0</v>
      </c>
      <c r="AY97" s="93"/>
      <c r="AZ97" s="198" t="s">
        <v>138</v>
      </c>
      <c r="BA97" s="199"/>
      <c r="BB97" s="192"/>
      <c r="BC97" s="193">
        <f>+BB92</f>
        <v>0</v>
      </c>
      <c r="BE97" s="93"/>
      <c r="BF97" s="198" t="s">
        <v>138</v>
      </c>
      <c r="BG97" s="199"/>
      <c r="BH97" s="192"/>
      <c r="BI97" s="193">
        <f>+BH92</f>
        <v>0</v>
      </c>
      <c r="BK97" s="93"/>
      <c r="BL97" s="198" t="s">
        <v>138</v>
      </c>
      <c r="BM97" s="199"/>
      <c r="BN97" s="192"/>
      <c r="BO97" s="193">
        <f>+BN92</f>
        <v>30</v>
      </c>
    </row>
    <row r="98" spans="2:67" ht="20" customHeight="1" x14ac:dyDescent="0.35">
      <c r="B98" s="91" t="s">
        <v>23</v>
      </c>
      <c r="C98" s="180" t="s">
        <v>140</v>
      </c>
      <c r="D98" s="249"/>
      <c r="E98" s="185">
        <v>0</v>
      </c>
      <c r="F98" s="185"/>
      <c r="G98" s="268" t="s">
        <v>182</v>
      </c>
      <c r="H98" s="250" t="s">
        <v>227</v>
      </c>
      <c r="I98" s="241">
        <f t="shared" ref="I98" si="120">I96+1</f>
        <v>33</v>
      </c>
      <c r="J98" s="300"/>
      <c r="K98" s="91" t="str">
        <f>$B$98</f>
        <v>Couverture réglementaire</v>
      </c>
      <c r="L98" s="180" t="s">
        <v>140</v>
      </c>
      <c r="M98" s="181"/>
      <c r="N98" s="185">
        <f>E102</f>
        <v>4060</v>
      </c>
      <c r="O98" s="182"/>
      <c r="Q98" s="91" t="str">
        <f>$B$98</f>
        <v>Couverture réglementaire</v>
      </c>
      <c r="R98" s="180" t="s">
        <v>140</v>
      </c>
      <c r="S98" s="181"/>
      <c r="T98" s="185">
        <v>0</v>
      </c>
      <c r="U98" s="354"/>
      <c r="V98" s="355" t="s">
        <v>182</v>
      </c>
      <c r="W98" s="328" t="s">
        <v>227</v>
      </c>
      <c r="X98" s="241">
        <f t="shared" ref="X98" si="121">X96+1</f>
        <v>33</v>
      </c>
      <c r="Y98" s="300"/>
      <c r="Z98" s="360"/>
      <c r="AA98" s="91" t="str">
        <f>$B$98</f>
        <v>Couverture réglementaire</v>
      </c>
      <c r="AB98" s="180" t="s">
        <v>140</v>
      </c>
      <c r="AC98" s="181"/>
      <c r="AD98" s="185">
        <v>7985</v>
      </c>
      <c r="AE98" s="182"/>
      <c r="AG98" s="91" t="str">
        <f>$B$98</f>
        <v>Couverture réglementaire</v>
      </c>
      <c r="AH98" s="180" t="s">
        <v>140</v>
      </c>
      <c r="AI98" s="181"/>
      <c r="AJ98" s="185">
        <v>0</v>
      </c>
      <c r="AK98" s="182"/>
      <c r="AM98" s="91" t="str">
        <f>$B$98</f>
        <v>Couverture réglementaire</v>
      </c>
      <c r="AN98" s="180" t="s">
        <v>140</v>
      </c>
      <c r="AO98" s="181"/>
      <c r="AP98" s="185"/>
      <c r="AQ98" s="182"/>
      <c r="AS98" s="91" t="str">
        <f>$B$98</f>
        <v>Couverture réglementaire</v>
      </c>
      <c r="AT98" s="180" t="s">
        <v>140</v>
      </c>
      <c r="AU98" s="181"/>
      <c r="AV98" s="185">
        <f>AV20</f>
        <v>32160</v>
      </c>
      <c r="AW98" s="182"/>
      <c r="AY98" s="91" t="str">
        <f>$B$98</f>
        <v>Couverture réglementaire</v>
      </c>
      <c r="AZ98" s="180" t="s">
        <v>140</v>
      </c>
      <c r="BA98" s="181"/>
      <c r="BB98" s="185">
        <v>0</v>
      </c>
      <c r="BC98" s="182"/>
      <c r="BE98" s="91" t="str">
        <f>$B$98</f>
        <v>Couverture réglementaire</v>
      </c>
      <c r="BF98" s="180" t="s">
        <v>140</v>
      </c>
      <c r="BG98" s="181"/>
      <c r="BH98" s="185">
        <v>0</v>
      </c>
      <c r="BI98" s="182"/>
      <c r="BK98" s="91" t="str">
        <f>$B$98</f>
        <v>Couverture réglementaire</v>
      </c>
      <c r="BL98" s="180" t="s">
        <v>140</v>
      </c>
      <c r="BM98" s="181"/>
      <c r="BN98" s="185">
        <v>8585</v>
      </c>
      <c r="BO98" s="182"/>
    </row>
    <row r="99" spans="2:67" ht="20" customHeight="1" x14ac:dyDescent="0.35">
      <c r="B99" s="101"/>
      <c r="C99" s="183" t="s">
        <v>209</v>
      </c>
      <c r="D99" s="223"/>
      <c r="E99" s="223"/>
      <c r="F99" s="223">
        <f>E98</f>
        <v>0</v>
      </c>
      <c r="G99" s="269" t="s">
        <v>182</v>
      </c>
      <c r="H99" s="236" t="s">
        <v>227</v>
      </c>
      <c r="I99" s="224">
        <f t="shared" ref="I99" si="122">I98</f>
        <v>33</v>
      </c>
      <c r="J99" s="300"/>
      <c r="K99" s="101"/>
      <c r="L99" s="183" t="s">
        <v>209</v>
      </c>
      <c r="M99" s="184"/>
      <c r="N99" s="185"/>
      <c r="O99" s="186">
        <f>N98</f>
        <v>4060</v>
      </c>
      <c r="Q99" s="101"/>
      <c r="R99" s="183" t="s">
        <v>209</v>
      </c>
      <c r="S99" s="184"/>
      <c r="T99" s="185"/>
      <c r="U99" s="356">
        <f>T98</f>
        <v>0</v>
      </c>
      <c r="V99" s="357" t="s">
        <v>182</v>
      </c>
      <c r="W99" s="329" t="s">
        <v>227</v>
      </c>
      <c r="X99" s="224">
        <f t="shared" ref="X99" si="123">X98</f>
        <v>33</v>
      </c>
      <c r="Y99" s="300"/>
      <c r="Z99" s="360"/>
      <c r="AA99" s="101"/>
      <c r="AB99" s="183" t="s">
        <v>209</v>
      </c>
      <c r="AC99" s="184"/>
      <c r="AD99" s="185"/>
      <c r="AE99" s="186">
        <f>AD98</f>
        <v>7985</v>
      </c>
      <c r="AG99" s="101"/>
      <c r="AH99" s="183" t="s">
        <v>209</v>
      </c>
      <c r="AI99" s="184"/>
      <c r="AJ99" s="185"/>
      <c r="AK99" s="186">
        <f>AJ98</f>
        <v>0</v>
      </c>
      <c r="AM99" s="101"/>
      <c r="AN99" s="183" t="s">
        <v>209</v>
      </c>
      <c r="AO99" s="184"/>
      <c r="AP99" s="185"/>
      <c r="AQ99" s="186">
        <f>AP98</f>
        <v>0</v>
      </c>
      <c r="AS99" s="101"/>
      <c r="AT99" s="183" t="s">
        <v>209</v>
      </c>
      <c r="AU99" s="184"/>
      <c r="AV99" s="185"/>
      <c r="AW99" s="186">
        <f>AV98</f>
        <v>32160</v>
      </c>
      <c r="AY99" s="101"/>
      <c r="AZ99" s="183" t="s">
        <v>209</v>
      </c>
      <c r="BA99" s="184"/>
      <c r="BB99" s="185"/>
      <c r="BC99" s="186">
        <f>BB98</f>
        <v>0</v>
      </c>
      <c r="BE99" s="101"/>
      <c r="BF99" s="183" t="s">
        <v>209</v>
      </c>
      <c r="BG99" s="184"/>
      <c r="BH99" s="185"/>
      <c r="BI99" s="186">
        <f>BH98</f>
        <v>0</v>
      </c>
      <c r="BK99" s="101"/>
      <c r="BL99" s="183" t="s">
        <v>209</v>
      </c>
      <c r="BM99" s="184"/>
      <c r="BN99" s="185"/>
      <c r="BO99" s="186">
        <f>BN98</f>
        <v>8585</v>
      </c>
    </row>
    <row r="100" spans="2:67" ht="20" customHeight="1" x14ac:dyDescent="0.35">
      <c r="B100" s="101"/>
      <c r="C100" s="172" t="s">
        <v>209</v>
      </c>
      <c r="D100" s="221"/>
      <c r="E100" s="221">
        <f>F101</f>
        <v>0</v>
      </c>
      <c r="F100" s="221"/>
      <c r="G100" s="264" t="s">
        <v>181</v>
      </c>
      <c r="H100" s="232" t="s">
        <v>227</v>
      </c>
      <c r="I100" s="224">
        <f t="shared" ref="I100" si="124">I98+1</f>
        <v>34</v>
      </c>
      <c r="J100" s="300"/>
      <c r="K100" s="101"/>
      <c r="L100" s="172" t="s">
        <v>209</v>
      </c>
      <c r="M100" s="173"/>
      <c r="N100" s="174">
        <f>O101</f>
        <v>4060</v>
      </c>
      <c r="O100" s="175"/>
      <c r="Q100" s="101"/>
      <c r="R100" s="172" t="s">
        <v>209</v>
      </c>
      <c r="S100" s="173"/>
      <c r="T100" s="174">
        <f>U101</f>
        <v>0</v>
      </c>
      <c r="U100" s="342"/>
      <c r="V100" s="343" t="s">
        <v>181</v>
      </c>
      <c r="W100" s="318" t="s">
        <v>227</v>
      </c>
      <c r="X100" s="224">
        <f t="shared" ref="X100" si="125">X98+1</f>
        <v>34</v>
      </c>
      <c r="Y100" s="300"/>
      <c r="Z100" s="360"/>
      <c r="AA100" s="101"/>
      <c r="AB100" s="172" t="s">
        <v>209</v>
      </c>
      <c r="AC100" s="173"/>
      <c r="AD100" s="174">
        <f>AE101</f>
        <v>7985</v>
      </c>
      <c r="AE100" s="175"/>
      <c r="AG100" s="101"/>
      <c r="AH100" s="172" t="s">
        <v>209</v>
      </c>
      <c r="AI100" s="173"/>
      <c r="AJ100" s="174">
        <f>AK101</f>
        <v>0</v>
      </c>
      <c r="AK100" s="175"/>
      <c r="AM100" s="101"/>
      <c r="AN100" s="172" t="s">
        <v>209</v>
      </c>
      <c r="AO100" s="173"/>
      <c r="AP100" s="174">
        <f>AQ101</f>
        <v>0</v>
      </c>
      <c r="AQ100" s="175"/>
      <c r="AS100" s="101"/>
      <c r="AT100" s="172" t="s">
        <v>209</v>
      </c>
      <c r="AU100" s="173"/>
      <c r="AV100" s="174">
        <f>AW101</f>
        <v>32160</v>
      </c>
      <c r="AW100" s="175"/>
      <c r="AY100" s="101"/>
      <c r="AZ100" s="172" t="s">
        <v>209</v>
      </c>
      <c r="BA100" s="173"/>
      <c r="BB100" s="174">
        <f>BC101</f>
        <v>0</v>
      </c>
      <c r="BC100" s="175"/>
      <c r="BE100" s="101"/>
      <c r="BF100" s="172" t="s">
        <v>209</v>
      </c>
      <c r="BG100" s="173"/>
      <c r="BH100" s="174">
        <f>BI101</f>
        <v>0</v>
      </c>
      <c r="BI100" s="175"/>
      <c r="BK100" s="101"/>
      <c r="BL100" s="172" t="s">
        <v>209</v>
      </c>
      <c r="BM100" s="173"/>
      <c r="BN100" s="174">
        <f>BO101</f>
        <v>8585</v>
      </c>
      <c r="BO100" s="175"/>
    </row>
    <row r="101" spans="2:67" ht="20" customHeight="1" x14ac:dyDescent="0.35">
      <c r="B101" s="92"/>
      <c r="C101" s="198" t="s">
        <v>138</v>
      </c>
      <c r="D101" s="221"/>
      <c r="E101" s="221"/>
      <c r="F101" s="221">
        <v>0</v>
      </c>
      <c r="G101" s="264" t="s">
        <v>181</v>
      </c>
      <c r="H101" s="232" t="s">
        <v>227</v>
      </c>
      <c r="I101" s="224">
        <f t="shared" ref="I101" si="126">I100</f>
        <v>34</v>
      </c>
      <c r="J101" s="300"/>
      <c r="K101" s="92"/>
      <c r="L101" s="198" t="s">
        <v>138</v>
      </c>
      <c r="M101" s="199"/>
      <c r="N101" s="174"/>
      <c r="O101" s="175">
        <f>N98</f>
        <v>4060</v>
      </c>
      <c r="Q101" s="92"/>
      <c r="R101" s="198" t="s">
        <v>138</v>
      </c>
      <c r="S101" s="199"/>
      <c r="T101" s="174"/>
      <c r="U101" s="342">
        <f>T98</f>
        <v>0</v>
      </c>
      <c r="V101" s="343" t="s">
        <v>181</v>
      </c>
      <c r="W101" s="318" t="s">
        <v>227</v>
      </c>
      <c r="X101" s="224">
        <f t="shared" ref="X101" si="127">X100</f>
        <v>34</v>
      </c>
      <c r="Y101" s="300"/>
      <c r="Z101" s="360"/>
      <c r="AA101" s="92"/>
      <c r="AB101" s="198" t="s">
        <v>138</v>
      </c>
      <c r="AC101" s="199"/>
      <c r="AD101" s="174"/>
      <c r="AE101" s="175">
        <f>AD98</f>
        <v>7985</v>
      </c>
      <c r="AG101" s="92"/>
      <c r="AH101" s="198" t="s">
        <v>138</v>
      </c>
      <c r="AI101" s="199"/>
      <c r="AJ101" s="174"/>
      <c r="AK101" s="175">
        <f>AJ98</f>
        <v>0</v>
      </c>
      <c r="AM101" s="92"/>
      <c r="AN101" s="198" t="s">
        <v>138</v>
      </c>
      <c r="AO101" s="199"/>
      <c r="AP101" s="174"/>
      <c r="AQ101" s="175">
        <f>AP98</f>
        <v>0</v>
      </c>
      <c r="AS101" s="92"/>
      <c r="AT101" s="198" t="s">
        <v>138</v>
      </c>
      <c r="AU101" s="199"/>
      <c r="AV101" s="174"/>
      <c r="AW101" s="175">
        <f>AV98</f>
        <v>32160</v>
      </c>
      <c r="AY101" s="92"/>
      <c r="AZ101" s="198" t="s">
        <v>138</v>
      </c>
      <c r="BA101" s="199"/>
      <c r="BB101" s="174"/>
      <c r="BC101" s="175">
        <f>BB98</f>
        <v>0</v>
      </c>
      <c r="BE101" s="92"/>
      <c r="BF101" s="198" t="s">
        <v>138</v>
      </c>
      <c r="BG101" s="199"/>
      <c r="BH101" s="174"/>
      <c r="BI101" s="175">
        <f>BH98</f>
        <v>0</v>
      </c>
      <c r="BK101" s="92"/>
      <c r="BL101" s="198" t="s">
        <v>138</v>
      </c>
      <c r="BM101" s="199"/>
      <c r="BN101" s="174"/>
      <c r="BO101" s="175">
        <f>BN98</f>
        <v>8585</v>
      </c>
    </row>
    <row r="102" spans="2:67" ht="20" customHeight="1" x14ac:dyDescent="0.35">
      <c r="B102" s="92"/>
      <c r="C102" s="200" t="s">
        <v>138</v>
      </c>
      <c r="D102" s="222"/>
      <c r="E102" s="221">
        <f>C13+C15-D16-D17</f>
        <v>4060</v>
      </c>
      <c r="F102" s="221"/>
      <c r="G102" s="264" t="s">
        <v>181</v>
      </c>
      <c r="H102" s="232" t="s">
        <v>227</v>
      </c>
      <c r="I102" s="224">
        <f t="shared" ref="I102" si="128">I100+1</f>
        <v>35</v>
      </c>
      <c r="J102" s="297"/>
      <c r="K102" s="92"/>
      <c r="L102" s="200" t="s">
        <v>138</v>
      </c>
      <c r="M102" s="201"/>
      <c r="N102" s="174">
        <v>0</v>
      </c>
      <c r="O102" s="175"/>
      <c r="Q102" s="92"/>
      <c r="R102" s="200" t="s">
        <v>138</v>
      </c>
      <c r="S102" s="201"/>
      <c r="T102" s="174">
        <v>10000</v>
      </c>
      <c r="U102" s="342"/>
      <c r="V102" s="343" t="s">
        <v>181</v>
      </c>
      <c r="W102" s="318" t="s">
        <v>227</v>
      </c>
      <c r="X102" s="224">
        <f t="shared" ref="X102" si="129">X100+1</f>
        <v>35</v>
      </c>
      <c r="Y102" s="297"/>
      <c r="Z102" s="360"/>
      <c r="AA102" s="92"/>
      <c r="AB102" s="200" t="s">
        <v>138</v>
      </c>
      <c r="AC102" s="201"/>
      <c r="AD102" s="174">
        <v>0</v>
      </c>
      <c r="AE102" s="175"/>
      <c r="AG102" s="92"/>
      <c r="AH102" s="200" t="s">
        <v>138</v>
      </c>
      <c r="AI102" s="201"/>
      <c r="AJ102" s="174">
        <f>AD98</f>
        <v>7985</v>
      </c>
      <c r="AK102" s="175"/>
      <c r="AM102" s="92"/>
      <c r="AN102" s="200" t="s">
        <v>138</v>
      </c>
      <c r="AO102" s="201"/>
      <c r="AP102" s="174">
        <v>0</v>
      </c>
      <c r="AQ102" s="175"/>
      <c r="AS102" s="92"/>
      <c r="AT102" s="200" t="s">
        <v>138</v>
      </c>
      <c r="AU102" s="201"/>
      <c r="AV102" s="174">
        <v>0</v>
      </c>
      <c r="AW102" s="175"/>
      <c r="AY102" s="92"/>
      <c r="AZ102" s="200" t="s">
        <v>138</v>
      </c>
      <c r="BA102" s="201"/>
      <c r="BB102" s="174">
        <v>22160</v>
      </c>
      <c r="BC102" s="175"/>
      <c r="BE102" s="92"/>
      <c r="BF102" s="200" t="s">
        <v>138</v>
      </c>
      <c r="BG102" s="201"/>
      <c r="BH102" s="174">
        <v>10000</v>
      </c>
      <c r="BI102" s="175"/>
      <c r="BK102" s="92"/>
      <c r="BL102" s="200" t="s">
        <v>138</v>
      </c>
      <c r="BM102" s="201"/>
      <c r="BN102" s="174">
        <v>0</v>
      </c>
      <c r="BO102" s="175"/>
    </row>
    <row r="103" spans="2:67" ht="20" customHeight="1" x14ac:dyDescent="0.35">
      <c r="B103" s="101"/>
      <c r="C103" s="172" t="s">
        <v>209</v>
      </c>
      <c r="D103" s="221"/>
      <c r="E103" s="221"/>
      <c r="F103" s="221">
        <f>E102</f>
        <v>4060</v>
      </c>
      <c r="G103" s="264" t="s">
        <v>181</v>
      </c>
      <c r="H103" s="232" t="s">
        <v>227</v>
      </c>
      <c r="I103" s="224">
        <f t="shared" ref="I103" si="130">I102</f>
        <v>35</v>
      </c>
      <c r="J103" s="297"/>
      <c r="K103" s="101"/>
      <c r="L103" s="172" t="s">
        <v>209</v>
      </c>
      <c r="M103" s="173"/>
      <c r="N103" s="174"/>
      <c r="O103" s="175">
        <f>N102</f>
        <v>0</v>
      </c>
      <c r="Q103" s="101"/>
      <c r="R103" s="172" t="s">
        <v>209</v>
      </c>
      <c r="S103" s="173"/>
      <c r="T103" s="174"/>
      <c r="U103" s="342">
        <f>T102</f>
        <v>10000</v>
      </c>
      <c r="V103" s="343" t="s">
        <v>181</v>
      </c>
      <c r="W103" s="318" t="s">
        <v>227</v>
      </c>
      <c r="X103" s="224">
        <f t="shared" ref="X103" si="131">X102</f>
        <v>35</v>
      </c>
      <c r="Y103" s="297"/>
      <c r="Z103" s="360"/>
      <c r="AA103" s="101"/>
      <c r="AB103" s="172" t="s">
        <v>209</v>
      </c>
      <c r="AC103" s="173"/>
      <c r="AD103" s="174"/>
      <c r="AE103" s="175">
        <f>AD102</f>
        <v>0</v>
      </c>
      <c r="AG103" s="101"/>
      <c r="AH103" s="172" t="s">
        <v>209</v>
      </c>
      <c r="AI103" s="173"/>
      <c r="AJ103" s="174"/>
      <c r="AK103" s="175">
        <f>AJ102</f>
        <v>7985</v>
      </c>
      <c r="AM103" s="101"/>
      <c r="AN103" s="172" t="s">
        <v>209</v>
      </c>
      <c r="AO103" s="173"/>
      <c r="AP103" s="174"/>
      <c r="AQ103" s="175">
        <f>AP102</f>
        <v>0</v>
      </c>
      <c r="AS103" s="101"/>
      <c r="AT103" s="172" t="s">
        <v>209</v>
      </c>
      <c r="AU103" s="173"/>
      <c r="AV103" s="174"/>
      <c r="AW103" s="175">
        <f>AV102</f>
        <v>0</v>
      </c>
      <c r="AY103" s="101"/>
      <c r="AZ103" s="172" t="s">
        <v>209</v>
      </c>
      <c r="BA103" s="173"/>
      <c r="BB103" s="174"/>
      <c r="BC103" s="175">
        <f>BB102</f>
        <v>22160</v>
      </c>
      <c r="BE103" s="101"/>
      <c r="BF103" s="172" t="s">
        <v>209</v>
      </c>
      <c r="BG103" s="173"/>
      <c r="BH103" s="174"/>
      <c r="BI103" s="175">
        <f>BH102</f>
        <v>10000</v>
      </c>
      <c r="BK103" s="101"/>
      <c r="BL103" s="172" t="s">
        <v>209</v>
      </c>
      <c r="BM103" s="173"/>
      <c r="BN103" s="174"/>
      <c r="BO103" s="175">
        <f>BN102</f>
        <v>0</v>
      </c>
    </row>
    <row r="104" spans="2:67" ht="20" customHeight="1" x14ac:dyDescent="0.35">
      <c r="B104" s="101"/>
      <c r="C104" s="183" t="s">
        <v>209</v>
      </c>
      <c r="D104" s="223"/>
      <c r="E104" s="223">
        <f>F105</f>
        <v>4060</v>
      </c>
      <c r="F104" s="223"/>
      <c r="G104" s="269" t="s">
        <v>182</v>
      </c>
      <c r="H104" s="236" t="s">
        <v>227</v>
      </c>
      <c r="I104" s="224">
        <f t="shared" ref="I104" si="132">I102+1</f>
        <v>36</v>
      </c>
      <c r="J104" s="297"/>
      <c r="K104" s="101"/>
      <c r="L104" s="183" t="s">
        <v>209</v>
      </c>
      <c r="M104" s="184"/>
      <c r="N104" s="185">
        <f>O105</f>
        <v>0</v>
      </c>
      <c r="O104" s="186"/>
      <c r="Q104" s="101"/>
      <c r="R104" s="183" t="s">
        <v>209</v>
      </c>
      <c r="S104" s="184"/>
      <c r="T104" s="185">
        <f>U105</f>
        <v>10000</v>
      </c>
      <c r="U104" s="356"/>
      <c r="V104" s="357" t="s">
        <v>182</v>
      </c>
      <c r="W104" s="329" t="s">
        <v>227</v>
      </c>
      <c r="X104" s="224">
        <f t="shared" ref="X104" si="133">X102+1</f>
        <v>36</v>
      </c>
      <c r="Y104" s="297"/>
      <c r="Z104" s="360"/>
      <c r="AA104" s="101"/>
      <c r="AB104" s="183" t="s">
        <v>209</v>
      </c>
      <c r="AC104" s="184"/>
      <c r="AD104" s="185">
        <f>AE105</f>
        <v>0</v>
      </c>
      <c r="AE104" s="186"/>
      <c r="AG104" s="101"/>
      <c r="AH104" s="183" t="s">
        <v>209</v>
      </c>
      <c r="AI104" s="184"/>
      <c r="AJ104" s="185">
        <f>AK105</f>
        <v>7985</v>
      </c>
      <c r="AK104" s="186"/>
      <c r="AM104" s="101"/>
      <c r="AN104" s="183" t="s">
        <v>209</v>
      </c>
      <c r="AO104" s="184"/>
      <c r="AP104" s="185">
        <f>AQ105</f>
        <v>0</v>
      </c>
      <c r="AQ104" s="186"/>
      <c r="AS104" s="101"/>
      <c r="AT104" s="183" t="s">
        <v>209</v>
      </c>
      <c r="AU104" s="184"/>
      <c r="AV104" s="185">
        <f>AW105</f>
        <v>0</v>
      </c>
      <c r="AW104" s="186"/>
      <c r="AY104" s="101"/>
      <c r="AZ104" s="183" t="s">
        <v>209</v>
      </c>
      <c r="BA104" s="184"/>
      <c r="BB104" s="185">
        <f>BC105</f>
        <v>22160</v>
      </c>
      <c r="BC104" s="186"/>
      <c r="BE104" s="101"/>
      <c r="BF104" s="183" t="s">
        <v>209</v>
      </c>
      <c r="BG104" s="184"/>
      <c r="BH104" s="185">
        <f>BI105</f>
        <v>10000</v>
      </c>
      <c r="BI104" s="186"/>
      <c r="BK104" s="101"/>
      <c r="BL104" s="183" t="s">
        <v>209</v>
      </c>
      <c r="BM104" s="184"/>
      <c r="BN104" s="185">
        <f>BO105</f>
        <v>0</v>
      </c>
      <c r="BO104" s="186"/>
    </row>
    <row r="105" spans="2:67" ht="20" customHeight="1" x14ac:dyDescent="0.35">
      <c r="B105" s="92"/>
      <c r="C105" s="202" t="s">
        <v>140</v>
      </c>
      <c r="D105" s="223"/>
      <c r="E105" s="223"/>
      <c r="F105" s="223">
        <f>E102</f>
        <v>4060</v>
      </c>
      <c r="G105" s="269" t="s">
        <v>182</v>
      </c>
      <c r="H105" s="236" t="s">
        <v>227</v>
      </c>
      <c r="I105" s="224">
        <f t="shared" ref="I105" si="134">I104</f>
        <v>36</v>
      </c>
      <c r="J105" s="297"/>
      <c r="K105" s="92"/>
      <c r="L105" s="202" t="s">
        <v>140</v>
      </c>
      <c r="M105" s="203"/>
      <c r="N105" s="185"/>
      <c r="O105" s="186">
        <v>0</v>
      </c>
      <c r="Q105" s="92"/>
      <c r="R105" s="202" t="s">
        <v>140</v>
      </c>
      <c r="S105" s="203"/>
      <c r="T105" s="185"/>
      <c r="U105" s="356">
        <f>T102</f>
        <v>10000</v>
      </c>
      <c r="V105" s="357" t="s">
        <v>182</v>
      </c>
      <c r="W105" s="329" t="s">
        <v>227</v>
      </c>
      <c r="X105" s="224">
        <f t="shared" ref="X105" si="135">X104</f>
        <v>36</v>
      </c>
      <c r="Y105" s="297"/>
      <c r="Z105" s="360"/>
      <c r="AA105" s="92"/>
      <c r="AB105" s="202" t="s">
        <v>140</v>
      </c>
      <c r="AC105" s="203"/>
      <c r="AD105" s="185"/>
      <c r="AE105" s="186">
        <f>AD102</f>
        <v>0</v>
      </c>
      <c r="AG105" s="92"/>
      <c r="AH105" s="202" t="s">
        <v>140</v>
      </c>
      <c r="AI105" s="203"/>
      <c r="AJ105" s="185"/>
      <c r="AK105" s="186">
        <f>AJ102</f>
        <v>7985</v>
      </c>
      <c r="AM105" s="92"/>
      <c r="AN105" s="202" t="s">
        <v>140</v>
      </c>
      <c r="AO105" s="203"/>
      <c r="AP105" s="185"/>
      <c r="AQ105" s="186">
        <f>AP102</f>
        <v>0</v>
      </c>
      <c r="AS105" s="92"/>
      <c r="AT105" s="202" t="s">
        <v>140</v>
      </c>
      <c r="AU105" s="203"/>
      <c r="AV105" s="185"/>
      <c r="AW105" s="186">
        <f>AV102</f>
        <v>0</v>
      </c>
      <c r="AY105" s="92"/>
      <c r="AZ105" s="202" t="s">
        <v>140</v>
      </c>
      <c r="BA105" s="203"/>
      <c r="BB105" s="185"/>
      <c r="BC105" s="186">
        <f>BB102</f>
        <v>22160</v>
      </c>
      <c r="BE105" s="92"/>
      <c r="BF105" s="202" t="s">
        <v>140</v>
      </c>
      <c r="BG105" s="203"/>
      <c r="BH105" s="185"/>
      <c r="BI105" s="186">
        <f>BH102</f>
        <v>10000</v>
      </c>
      <c r="BK105" s="92"/>
      <c r="BL105" s="202" t="s">
        <v>140</v>
      </c>
      <c r="BM105" s="203"/>
      <c r="BN105" s="185"/>
      <c r="BO105" s="186">
        <f>BN102</f>
        <v>0</v>
      </c>
    </row>
    <row r="106" spans="2:67" ht="20" customHeight="1" x14ac:dyDescent="0.35">
      <c r="B106" s="92"/>
      <c r="C106" s="162" t="s">
        <v>50</v>
      </c>
      <c r="D106" s="219"/>
      <c r="E106" s="219">
        <v>0</v>
      </c>
      <c r="F106" s="219"/>
      <c r="G106" s="262" t="s">
        <v>95</v>
      </c>
      <c r="H106" s="237" t="s">
        <v>231</v>
      </c>
      <c r="I106" s="224">
        <f t="shared" ref="I106" si="136">I104+1</f>
        <v>37</v>
      </c>
      <c r="J106" s="297"/>
      <c r="K106" s="92"/>
      <c r="L106" s="162" t="s">
        <v>50</v>
      </c>
      <c r="M106" s="163"/>
      <c r="N106" s="164">
        <v>0</v>
      </c>
      <c r="O106" s="165"/>
      <c r="Q106" s="92"/>
      <c r="R106" s="162" t="s">
        <v>50</v>
      </c>
      <c r="S106" s="163"/>
      <c r="T106" s="164">
        <f>S19</f>
        <v>7105</v>
      </c>
      <c r="U106" s="338"/>
      <c r="V106" s="339" t="s">
        <v>95</v>
      </c>
      <c r="W106" s="330" t="s">
        <v>231</v>
      </c>
      <c r="X106" s="224">
        <f t="shared" ref="X106" si="137">X104+1</f>
        <v>37</v>
      </c>
      <c r="Y106" s="297"/>
      <c r="Z106" s="360"/>
      <c r="AA106" s="92"/>
      <c r="AB106" s="162" t="s">
        <v>50</v>
      </c>
      <c r="AC106" s="163"/>
      <c r="AD106" s="164">
        <f>AC19</f>
        <v>0</v>
      </c>
      <c r="AE106" s="165"/>
      <c r="AG106" s="92"/>
      <c r="AH106" s="162" t="s">
        <v>50</v>
      </c>
      <c r="AI106" s="163"/>
      <c r="AJ106" s="164">
        <f>AI19</f>
        <v>7225</v>
      </c>
      <c r="AK106" s="165"/>
      <c r="AM106" s="92"/>
      <c r="AN106" s="162" t="s">
        <v>50</v>
      </c>
      <c r="AO106" s="163"/>
      <c r="AP106" s="164">
        <f>AO19</f>
        <v>17340</v>
      </c>
      <c r="AQ106" s="165"/>
      <c r="AS106" s="92"/>
      <c r="AT106" s="162" t="s">
        <v>50</v>
      </c>
      <c r="AU106" s="163"/>
      <c r="AV106" s="164">
        <f>AU19</f>
        <v>0</v>
      </c>
      <c r="AW106" s="165"/>
      <c r="AY106" s="92"/>
      <c r="AZ106" s="162" t="s">
        <v>50</v>
      </c>
      <c r="BA106" s="163"/>
      <c r="BB106" s="164">
        <f>BA19</f>
        <v>0</v>
      </c>
      <c r="BC106" s="165"/>
      <c r="BE106" s="92"/>
      <c r="BF106" s="162" t="s">
        <v>50</v>
      </c>
      <c r="BG106" s="163"/>
      <c r="BH106" s="164">
        <f>BG19</f>
        <v>89000</v>
      </c>
      <c r="BI106" s="165"/>
      <c r="BK106" s="92"/>
      <c r="BL106" s="162" t="s">
        <v>50</v>
      </c>
      <c r="BM106" s="163"/>
      <c r="BN106" s="164">
        <f>BM19</f>
        <v>0</v>
      </c>
      <c r="BO106" s="165"/>
    </row>
    <row r="107" spans="2:67" ht="20" customHeight="1" x14ac:dyDescent="0.35">
      <c r="B107" s="92"/>
      <c r="C107" s="162" t="s">
        <v>26</v>
      </c>
      <c r="D107" s="219"/>
      <c r="E107" s="219"/>
      <c r="F107" s="219">
        <v>0</v>
      </c>
      <c r="G107" s="262" t="s">
        <v>95</v>
      </c>
      <c r="H107" s="237" t="s">
        <v>231</v>
      </c>
      <c r="I107" s="224">
        <f t="shared" ref="I107" si="138">I106</f>
        <v>37</v>
      </c>
      <c r="J107" s="297"/>
      <c r="K107" s="92"/>
      <c r="L107" s="162" t="s">
        <v>26</v>
      </c>
      <c r="M107" s="163"/>
      <c r="N107" s="164"/>
      <c r="O107" s="165">
        <v>0</v>
      </c>
      <c r="Q107" s="92"/>
      <c r="R107" s="162" t="s">
        <v>26</v>
      </c>
      <c r="S107" s="163"/>
      <c r="T107" s="164"/>
      <c r="U107" s="338">
        <f>T106</f>
        <v>7105</v>
      </c>
      <c r="V107" s="339" t="s">
        <v>95</v>
      </c>
      <c r="W107" s="330" t="s">
        <v>231</v>
      </c>
      <c r="X107" s="224">
        <f t="shared" ref="X107" si="139">X106</f>
        <v>37</v>
      </c>
      <c r="Y107" s="297"/>
      <c r="Z107" s="360"/>
      <c r="AA107" s="92"/>
      <c r="AB107" s="162" t="s">
        <v>26</v>
      </c>
      <c r="AC107" s="163"/>
      <c r="AD107" s="164"/>
      <c r="AE107" s="165">
        <f>AD106</f>
        <v>0</v>
      </c>
      <c r="AG107" s="92"/>
      <c r="AH107" s="162" t="s">
        <v>26</v>
      </c>
      <c r="AI107" s="163"/>
      <c r="AJ107" s="164"/>
      <c r="AK107" s="165">
        <f>AJ106</f>
        <v>7225</v>
      </c>
      <c r="AM107" s="92"/>
      <c r="AN107" s="162" t="s">
        <v>26</v>
      </c>
      <c r="AO107" s="163"/>
      <c r="AP107" s="164"/>
      <c r="AQ107" s="165">
        <f>AP106</f>
        <v>17340</v>
      </c>
      <c r="AS107" s="92"/>
      <c r="AT107" s="162" t="s">
        <v>26</v>
      </c>
      <c r="AU107" s="163"/>
      <c r="AV107" s="164"/>
      <c r="AW107" s="165">
        <f>AV106</f>
        <v>0</v>
      </c>
      <c r="AY107" s="92"/>
      <c r="AZ107" s="162" t="s">
        <v>26</v>
      </c>
      <c r="BA107" s="163"/>
      <c r="BB107" s="164"/>
      <c r="BC107" s="165">
        <f>BB106</f>
        <v>0</v>
      </c>
      <c r="BE107" s="92"/>
      <c r="BF107" s="162" t="s">
        <v>26</v>
      </c>
      <c r="BG107" s="163"/>
      <c r="BH107" s="164"/>
      <c r="BI107" s="165">
        <f>BH106</f>
        <v>89000</v>
      </c>
      <c r="BK107" s="92"/>
      <c r="BL107" s="162" t="s">
        <v>26</v>
      </c>
      <c r="BM107" s="163"/>
      <c r="BN107" s="164"/>
      <c r="BO107" s="165">
        <f>BN106</f>
        <v>0</v>
      </c>
    </row>
    <row r="108" spans="2:67" ht="20" customHeight="1" x14ac:dyDescent="0.35">
      <c r="B108" s="92"/>
      <c r="C108" s="198" t="s">
        <v>138</v>
      </c>
      <c r="D108" s="221"/>
      <c r="E108" s="221">
        <v>0</v>
      </c>
      <c r="F108" s="221"/>
      <c r="G108" s="264" t="s">
        <v>181</v>
      </c>
      <c r="H108" s="285" t="s">
        <v>231</v>
      </c>
      <c r="I108" s="224">
        <f t="shared" ref="I108" si="140">I106+1</f>
        <v>38</v>
      </c>
      <c r="J108" s="297"/>
      <c r="K108" s="92"/>
      <c r="L108" s="198" t="s">
        <v>138</v>
      </c>
      <c r="M108" s="199"/>
      <c r="N108" s="174">
        <v>0</v>
      </c>
      <c r="O108" s="175"/>
      <c r="Q108" s="92"/>
      <c r="R108" s="198" t="s">
        <v>138</v>
      </c>
      <c r="S108" s="199"/>
      <c r="T108" s="174">
        <f>T106</f>
        <v>7105</v>
      </c>
      <c r="U108" s="342"/>
      <c r="V108" s="343" t="s">
        <v>181</v>
      </c>
      <c r="W108" s="331" t="s">
        <v>231</v>
      </c>
      <c r="X108" s="224">
        <f t="shared" ref="X108" si="141">X106+1</f>
        <v>38</v>
      </c>
      <c r="Y108" s="297"/>
      <c r="Z108" s="360"/>
      <c r="AA108" s="92"/>
      <c r="AB108" s="198" t="s">
        <v>138</v>
      </c>
      <c r="AC108" s="199"/>
      <c r="AD108" s="174">
        <f>AD106</f>
        <v>0</v>
      </c>
      <c r="AE108" s="175"/>
      <c r="AG108" s="92"/>
      <c r="AH108" s="198" t="s">
        <v>138</v>
      </c>
      <c r="AI108" s="199"/>
      <c r="AJ108" s="174">
        <f>AJ106</f>
        <v>7225</v>
      </c>
      <c r="AK108" s="175"/>
      <c r="AM108" s="92"/>
      <c r="AN108" s="198" t="s">
        <v>138</v>
      </c>
      <c r="AO108" s="199"/>
      <c r="AP108" s="174">
        <f>AP106</f>
        <v>17340</v>
      </c>
      <c r="AQ108" s="175"/>
      <c r="AS108" s="92"/>
      <c r="AT108" s="198" t="s">
        <v>138</v>
      </c>
      <c r="AU108" s="199"/>
      <c r="AV108" s="174">
        <f>AV106</f>
        <v>0</v>
      </c>
      <c r="AW108" s="175"/>
      <c r="AY108" s="92"/>
      <c r="AZ108" s="198" t="s">
        <v>138</v>
      </c>
      <c r="BA108" s="199"/>
      <c r="BB108" s="174">
        <f>BB106</f>
        <v>0</v>
      </c>
      <c r="BC108" s="175"/>
      <c r="BE108" s="92"/>
      <c r="BF108" s="198" t="s">
        <v>138</v>
      </c>
      <c r="BG108" s="199"/>
      <c r="BH108" s="174">
        <f>BH106</f>
        <v>89000</v>
      </c>
      <c r="BI108" s="175"/>
      <c r="BK108" s="92"/>
      <c r="BL108" s="198" t="s">
        <v>138</v>
      </c>
      <c r="BM108" s="199"/>
      <c r="BN108" s="174">
        <f>BN106</f>
        <v>0</v>
      </c>
      <c r="BO108" s="175"/>
    </row>
    <row r="109" spans="2:67" ht="20" customHeight="1" x14ac:dyDescent="0.35">
      <c r="B109" s="101"/>
      <c r="C109" s="172" t="s">
        <v>209</v>
      </c>
      <c r="D109" s="221"/>
      <c r="E109" s="221"/>
      <c r="F109" s="221">
        <f>E108</f>
        <v>0</v>
      </c>
      <c r="G109" s="264" t="s">
        <v>181</v>
      </c>
      <c r="H109" s="285" t="s">
        <v>231</v>
      </c>
      <c r="I109" s="224">
        <f t="shared" ref="I109" si="142">I108</f>
        <v>38</v>
      </c>
      <c r="J109" s="297"/>
      <c r="K109" s="101"/>
      <c r="L109" s="172" t="s">
        <v>209</v>
      </c>
      <c r="M109" s="173"/>
      <c r="N109" s="174"/>
      <c r="O109" s="175">
        <f>N108</f>
        <v>0</v>
      </c>
      <c r="Q109" s="101"/>
      <c r="R109" s="172" t="s">
        <v>209</v>
      </c>
      <c r="S109" s="173"/>
      <c r="T109" s="174"/>
      <c r="U109" s="342">
        <f>T108</f>
        <v>7105</v>
      </c>
      <c r="V109" s="343" t="s">
        <v>181</v>
      </c>
      <c r="W109" s="331" t="s">
        <v>231</v>
      </c>
      <c r="X109" s="224">
        <f t="shared" ref="X109" si="143">X108</f>
        <v>38</v>
      </c>
      <c r="Y109" s="297"/>
      <c r="Z109" s="360"/>
      <c r="AA109" s="101"/>
      <c r="AB109" s="172" t="s">
        <v>209</v>
      </c>
      <c r="AC109" s="173"/>
      <c r="AD109" s="174"/>
      <c r="AE109" s="175">
        <f>AD108</f>
        <v>0</v>
      </c>
      <c r="AG109" s="101"/>
      <c r="AH109" s="172" t="s">
        <v>209</v>
      </c>
      <c r="AI109" s="173"/>
      <c r="AJ109" s="174"/>
      <c r="AK109" s="175">
        <f>AJ108</f>
        <v>7225</v>
      </c>
      <c r="AM109" s="101"/>
      <c r="AN109" s="172" t="s">
        <v>209</v>
      </c>
      <c r="AO109" s="173"/>
      <c r="AP109" s="174"/>
      <c r="AQ109" s="175">
        <f>AP108</f>
        <v>17340</v>
      </c>
      <c r="AS109" s="101"/>
      <c r="AT109" s="172" t="s">
        <v>209</v>
      </c>
      <c r="AU109" s="173"/>
      <c r="AV109" s="174"/>
      <c r="AW109" s="175">
        <f>AV108</f>
        <v>0</v>
      </c>
      <c r="AY109" s="101"/>
      <c r="AZ109" s="172" t="s">
        <v>209</v>
      </c>
      <c r="BA109" s="173"/>
      <c r="BB109" s="174"/>
      <c r="BC109" s="175">
        <f>BB108</f>
        <v>0</v>
      </c>
      <c r="BE109" s="101"/>
      <c r="BF109" s="172" t="s">
        <v>209</v>
      </c>
      <c r="BG109" s="173"/>
      <c r="BH109" s="174"/>
      <c r="BI109" s="175">
        <f>BH108</f>
        <v>89000</v>
      </c>
      <c r="BK109" s="101"/>
      <c r="BL109" s="172" t="s">
        <v>209</v>
      </c>
      <c r="BM109" s="173"/>
      <c r="BN109" s="174"/>
      <c r="BO109" s="175">
        <f>BN108</f>
        <v>0</v>
      </c>
    </row>
    <row r="110" spans="2:67" ht="20" customHeight="1" x14ac:dyDescent="0.35">
      <c r="B110" s="101"/>
      <c r="C110" s="170" t="s">
        <v>209</v>
      </c>
      <c r="D110" s="220"/>
      <c r="E110" s="220">
        <f>F111</f>
        <v>0</v>
      </c>
      <c r="F110" s="220"/>
      <c r="G110" s="263" t="s">
        <v>180</v>
      </c>
      <c r="H110" s="286" t="s">
        <v>231</v>
      </c>
      <c r="I110" s="224">
        <f t="shared" ref="I110" si="144">I108+1</f>
        <v>39</v>
      </c>
      <c r="J110" s="297"/>
      <c r="K110" s="101"/>
      <c r="L110" s="170" t="s">
        <v>209</v>
      </c>
      <c r="M110" s="171"/>
      <c r="N110" s="168">
        <f>O111</f>
        <v>0</v>
      </c>
      <c r="O110" s="169"/>
      <c r="Q110" s="101"/>
      <c r="R110" s="170" t="s">
        <v>209</v>
      </c>
      <c r="S110" s="171"/>
      <c r="T110" s="168">
        <f>T106</f>
        <v>7105</v>
      </c>
      <c r="U110" s="340"/>
      <c r="V110" s="341" t="s">
        <v>180</v>
      </c>
      <c r="W110" s="332" t="s">
        <v>231</v>
      </c>
      <c r="X110" s="224">
        <f t="shared" ref="X110" si="145">X108+1</f>
        <v>39</v>
      </c>
      <c r="Y110" s="297"/>
      <c r="Z110" s="360"/>
      <c r="AA110" s="101"/>
      <c r="AB110" s="170" t="s">
        <v>209</v>
      </c>
      <c r="AC110" s="171"/>
      <c r="AD110" s="168">
        <f>AD106</f>
        <v>0</v>
      </c>
      <c r="AE110" s="169"/>
      <c r="AG110" s="101"/>
      <c r="AH110" s="170" t="s">
        <v>209</v>
      </c>
      <c r="AI110" s="171"/>
      <c r="AJ110" s="168">
        <f>AJ106</f>
        <v>7225</v>
      </c>
      <c r="AK110" s="169"/>
      <c r="AM110" s="101"/>
      <c r="AN110" s="170" t="s">
        <v>209</v>
      </c>
      <c r="AO110" s="171"/>
      <c r="AP110" s="168">
        <f>AP106</f>
        <v>17340</v>
      </c>
      <c r="AQ110" s="169"/>
      <c r="AS110" s="101"/>
      <c r="AT110" s="170" t="s">
        <v>209</v>
      </c>
      <c r="AU110" s="171"/>
      <c r="AV110" s="168">
        <f>AV106</f>
        <v>0</v>
      </c>
      <c r="AW110" s="169"/>
      <c r="AY110" s="101"/>
      <c r="AZ110" s="170" t="s">
        <v>209</v>
      </c>
      <c r="BA110" s="171"/>
      <c r="BB110" s="168">
        <f>BB106</f>
        <v>0</v>
      </c>
      <c r="BC110" s="169"/>
      <c r="BE110" s="101"/>
      <c r="BF110" s="170" t="s">
        <v>209</v>
      </c>
      <c r="BG110" s="171"/>
      <c r="BH110" s="168">
        <f>BH106</f>
        <v>89000</v>
      </c>
      <c r="BI110" s="169"/>
      <c r="BK110" s="101"/>
      <c r="BL110" s="170" t="s">
        <v>209</v>
      </c>
      <c r="BM110" s="171"/>
      <c r="BN110" s="168">
        <f>BN106</f>
        <v>0</v>
      </c>
      <c r="BO110" s="169"/>
    </row>
    <row r="111" spans="2:67" ht="20" customHeight="1" thickBot="1" x14ac:dyDescent="0.4">
      <c r="B111" s="92"/>
      <c r="C111" s="166" t="s">
        <v>137</v>
      </c>
      <c r="D111" s="225"/>
      <c r="E111" s="225"/>
      <c r="F111" s="225">
        <v>0</v>
      </c>
      <c r="G111" s="270" t="s">
        <v>180</v>
      </c>
      <c r="H111" s="287" t="s">
        <v>231</v>
      </c>
      <c r="I111" s="226">
        <f t="shared" ref="I111" si="146">I110</f>
        <v>39</v>
      </c>
      <c r="J111" s="297"/>
      <c r="K111" s="92"/>
      <c r="L111" s="166" t="s">
        <v>137</v>
      </c>
      <c r="M111" s="167"/>
      <c r="N111" s="190"/>
      <c r="O111" s="191">
        <v>0</v>
      </c>
      <c r="Q111" s="92"/>
      <c r="R111" s="166" t="s">
        <v>137</v>
      </c>
      <c r="S111" s="167"/>
      <c r="T111" s="190"/>
      <c r="U111" s="358">
        <f>T110</f>
        <v>7105</v>
      </c>
      <c r="V111" s="359" t="s">
        <v>180</v>
      </c>
      <c r="W111" s="333" t="s">
        <v>231</v>
      </c>
      <c r="X111" s="226">
        <f t="shared" ref="X111" si="147">X110</f>
        <v>39</v>
      </c>
      <c r="Y111" s="363"/>
      <c r="Z111" s="360"/>
      <c r="AA111" s="92"/>
      <c r="AB111" s="166" t="s">
        <v>137</v>
      </c>
      <c r="AC111" s="167"/>
      <c r="AD111" s="190"/>
      <c r="AE111" s="191">
        <f>AD110</f>
        <v>0</v>
      </c>
      <c r="AG111" s="92"/>
      <c r="AH111" s="166" t="s">
        <v>137</v>
      </c>
      <c r="AI111" s="167"/>
      <c r="AJ111" s="190"/>
      <c r="AK111" s="191">
        <f>AJ110</f>
        <v>7225</v>
      </c>
      <c r="AM111" s="92"/>
      <c r="AN111" s="166" t="s">
        <v>137</v>
      </c>
      <c r="AO111" s="167"/>
      <c r="AP111" s="190"/>
      <c r="AQ111" s="191">
        <f>AP110</f>
        <v>17340</v>
      </c>
      <c r="AS111" s="92"/>
      <c r="AT111" s="166" t="s">
        <v>137</v>
      </c>
      <c r="AU111" s="167"/>
      <c r="AV111" s="190"/>
      <c r="AW111" s="191">
        <f>AV110</f>
        <v>0</v>
      </c>
      <c r="AY111" s="92"/>
      <c r="AZ111" s="166" t="s">
        <v>137</v>
      </c>
      <c r="BA111" s="167"/>
      <c r="BB111" s="190"/>
      <c r="BC111" s="191">
        <f>BB110</f>
        <v>0</v>
      </c>
      <c r="BE111" s="92"/>
      <c r="BF111" s="166" t="s">
        <v>137</v>
      </c>
      <c r="BG111" s="167"/>
      <c r="BH111" s="190"/>
      <c r="BI111" s="191">
        <f>BH110</f>
        <v>89000</v>
      </c>
      <c r="BK111" s="92"/>
      <c r="BL111" s="166" t="s">
        <v>137</v>
      </c>
      <c r="BM111" s="167"/>
      <c r="BN111" s="190"/>
      <c r="BO111" s="191">
        <f>BN110</f>
        <v>0</v>
      </c>
    </row>
    <row r="112" spans="2:67" ht="20" customHeight="1" thickTop="1" thickBot="1" x14ac:dyDescent="0.4">
      <c r="B112" s="103" t="s">
        <v>28</v>
      </c>
      <c r="C112" s="104"/>
      <c r="D112" s="216"/>
      <c r="E112" s="217">
        <f>+SUM(E34:E111)</f>
        <v>420800</v>
      </c>
      <c r="F112" s="218">
        <f>+SUM(F34:F111)</f>
        <v>420800</v>
      </c>
      <c r="G112" s="227"/>
      <c r="K112" s="103" t="s">
        <v>28</v>
      </c>
      <c r="L112" s="104"/>
      <c r="M112" s="105"/>
      <c r="N112" s="27">
        <f>+SUM(N34:N111)</f>
        <v>610660</v>
      </c>
      <c r="O112" s="28">
        <f>+SUM(O34:O111)</f>
        <v>610660</v>
      </c>
      <c r="Q112" s="103" t="s">
        <v>28</v>
      </c>
      <c r="R112" s="104"/>
      <c r="S112" s="105"/>
      <c r="T112" s="27">
        <f>+SUM(T34:T111)</f>
        <v>475340</v>
      </c>
      <c r="U112" s="28">
        <f>+SUM(U34:U111)</f>
        <v>475340</v>
      </c>
      <c r="V112" s="227"/>
      <c r="AA112" s="103" t="s">
        <v>28</v>
      </c>
      <c r="AB112" s="104"/>
      <c r="AC112" s="105"/>
      <c r="AD112" s="27">
        <f>+SUM(AD34:AD111)</f>
        <v>226429</v>
      </c>
      <c r="AE112" s="28">
        <f>+SUM(AE34:AE111)</f>
        <v>226429</v>
      </c>
      <c r="AG112" s="103" t="s">
        <v>28</v>
      </c>
      <c r="AH112" s="104"/>
      <c r="AI112" s="105"/>
      <c r="AJ112" s="27">
        <f>+SUM(AJ34:AJ111)</f>
        <v>457739</v>
      </c>
      <c r="AK112" s="28">
        <f>+SUM(AK34:AK111)</f>
        <v>457739</v>
      </c>
      <c r="AM112" s="103" t="s">
        <v>28</v>
      </c>
      <c r="AN112" s="104"/>
      <c r="AO112" s="105"/>
      <c r="AP112" s="27">
        <f>+SUM(AP34:AP111)</f>
        <v>84060</v>
      </c>
      <c r="AQ112" s="28">
        <f>+SUM(AQ34:AQ111)</f>
        <v>84060</v>
      </c>
      <c r="AS112" s="103" t="s">
        <v>28</v>
      </c>
      <c r="AT112" s="104"/>
      <c r="AU112" s="105"/>
      <c r="AV112" s="27">
        <f>+SUM(AV34:AV111)</f>
        <v>167940</v>
      </c>
      <c r="AW112" s="28">
        <f>+SUM(AW34:AW111)</f>
        <v>167940</v>
      </c>
      <c r="AY112" s="103" t="s">
        <v>28</v>
      </c>
      <c r="AZ112" s="104"/>
      <c r="BA112" s="105"/>
      <c r="BB112" s="27">
        <f>+SUM(BB34:BB111)</f>
        <v>475880</v>
      </c>
      <c r="BC112" s="28">
        <f>+SUM(BC34:BC111)</f>
        <v>475880</v>
      </c>
      <c r="BE112" s="103" t="s">
        <v>28</v>
      </c>
      <c r="BF112" s="104"/>
      <c r="BG112" s="105"/>
      <c r="BH112" s="27">
        <f>+SUM(BH34:BH111)</f>
        <v>588200</v>
      </c>
      <c r="BI112" s="28">
        <f>+SUM(BI34:BI111)</f>
        <v>588200</v>
      </c>
      <c r="BK112" s="103" t="s">
        <v>28</v>
      </c>
      <c r="BL112" s="104"/>
      <c r="BM112" s="105"/>
      <c r="BN112" s="27">
        <f>+SUM(BN34:BN111)</f>
        <v>693668.5</v>
      </c>
      <c r="BO112" s="28">
        <f>+SUM(BO34:BO111)</f>
        <v>693668.5</v>
      </c>
    </row>
    <row r="113" spans="2:67" ht="15.5" thickTop="1" thickBot="1" x14ac:dyDescent="0.4"/>
    <row r="114" spans="2:67" ht="15.5" thickTop="1" thickBot="1" x14ac:dyDescent="0.4">
      <c r="B114" s="112" t="s">
        <v>29</v>
      </c>
      <c r="C114" s="98" t="s">
        <v>25</v>
      </c>
      <c r="D114" s="99"/>
      <c r="E114" s="20" t="s">
        <v>12</v>
      </c>
      <c r="F114" s="21" t="s">
        <v>13</v>
      </c>
      <c r="J114" t="str">
        <f>J33</f>
        <v>J2</v>
      </c>
      <c r="K114" s="112" t="s">
        <v>29</v>
      </c>
      <c r="L114" s="98" t="s">
        <v>25</v>
      </c>
      <c r="M114" s="99"/>
      <c r="N114" s="20" t="s">
        <v>12</v>
      </c>
      <c r="O114" s="21" t="s">
        <v>13</v>
      </c>
      <c r="P114" t="str">
        <f>P33</f>
        <v>J3</v>
      </c>
      <c r="Q114" s="112" t="s">
        <v>29</v>
      </c>
      <c r="R114" s="98" t="s">
        <v>25</v>
      </c>
      <c r="S114" s="99"/>
      <c r="T114" s="20" t="s">
        <v>12</v>
      </c>
      <c r="U114" s="21" t="s">
        <v>13</v>
      </c>
      <c r="Z114" t="str">
        <f>Z33</f>
        <v>J4</v>
      </c>
      <c r="AA114" s="112" t="s">
        <v>29</v>
      </c>
      <c r="AB114" s="98" t="s">
        <v>25</v>
      </c>
      <c r="AC114" s="99"/>
      <c r="AD114" s="20" t="s">
        <v>12</v>
      </c>
      <c r="AE114" s="21" t="s">
        <v>13</v>
      </c>
      <c r="AF114" t="str">
        <f>AF33</f>
        <v>J5</v>
      </c>
      <c r="AG114" s="112" t="s">
        <v>29</v>
      </c>
      <c r="AH114" s="98" t="s">
        <v>25</v>
      </c>
      <c r="AI114" s="99"/>
      <c r="AJ114" s="20" t="s">
        <v>12</v>
      </c>
      <c r="AK114" s="21" t="s">
        <v>13</v>
      </c>
      <c r="AL114" t="str">
        <f>AL33</f>
        <v>J6</v>
      </c>
      <c r="AM114" s="112" t="s">
        <v>29</v>
      </c>
      <c r="AN114" s="98" t="s">
        <v>25</v>
      </c>
      <c r="AO114" s="99"/>
      <c r="AP114" s="20" t="s">
        <v>12</v>
      </c>
      <c r="AQ114" s="21" t="s">
        <v>13</v>
      </c>
      <c r="AR114" t="str">
        <f>AR33</f>
        <v>J7</v>
      </c>
      <c r="AS114" s="112" t="s">
        <v>29</v>
      </c>
      <c r="AT114" s="98" t="s">
        <v>25</v>
      </c>
      <c r="AU114" s="99"/>
      <c r="AV114" s="20" t="s">
        <v>12</v>
      </c>
      <c r="AW114" s="21" t="s">
        <v>13</v>
      </c>
      <c r="AX114" t="str">
        <f>AX33</f>
        <v>J8</v>
      </c>
      <c r="AY114" s="112" t="s">
        <v>29</v>
      </c>
      <c r="AZ114" s="98" t="s">
        <v>25</v>
      </c>
      <c r="BA114" s="99"/>
      <c r="BB114" s="20" t="s">
        <v>12</v>
      </c>
      <c r="BC114" s="21" t="s">
        <v>13</v>
      </c>
      <c r="BD114" t="str">
        <f>BD33</f>
        <v>J9</v>
      </c>
      <c r="BE114" s="112" t="s">
        <v>29</v>
      </c>
      <c r="BF114" s="98" t="s">
        <v>25</v>
      </c>
      <c r="BG114" s="99"/>
      <c r="BH114" s="20" t="s">
        <v>12</v>
      </c>
      <c r="BI114" s="21" t="s">
        <v>13</v>
      </c>
      <c r="BJ114" t="str">
        <f>BJ33</f>
        <v>J10</v>
      </c>
      <c r="BK114" s="112" t="s">
        <v>29</v>
      </c>
      <c r="BL114" s="98" t="s">
        <v>25</v>
      </c>
      <c r="BM114" s="99"/>
      <c r="BN114" s="20" t="s">
        <v>12</v>
      </c>
      <c r="BO114" s="21" t="s">
        <v>13</v>
      </c>
    </row>
    <row r="115" spans="2:67" ht="15" thickTop="1" x14ac:dyDescent="0.35">
      <c r="B115" s="100" t="s">
        <v>30</v>
      </c>
      <c r="C115" s="89" t="s">
        <v>50</v>
      </c>
      <c r="D115" s="90"/>
      <c r="E115" s="9">
        <f>+SUMIFS(E$34:E$111,C$34:C$111,C115)-SUMIFS(F$34:F$111,C$34:C$111,C115)</f>
        <v>0</v>
      </c>
      <c r="F115" s="22"/>
      <c r="K115" s="100" t="s">
        <v>30</v>
      </c>
      <c r="L115" s="89" t="s">
        <v>50</v>
      </c>
      <c r="M115" s="90"/>
      <c r="N115" s="9">
        <f>+SUMIFS(N$34:N$111,L$34:L$111,L115)-SUMIFS(O$34:O$111,L$34:L$111,L115)</f>
        <v>0</v>
      </c>
      <c r="O115" s="22"/>
      <c r="Q115" s="100" t="s">
        <v>30</v>
      </c>
      <c r="R115" s="89" t="s">
        <v>50</v>
      </c>
      <c r="S115" s="90"/>
      <c r="T115" s="9">
        <f>+SUMIFS(T$34:T$111,R$34:R$111,R115)-SUMIFS(U$34:U$111,R$34:R$111,R115)</f>
        <v>7105</v>
      </c>
      <c r="U115" s="22"/>
      <c r="AA115" s="100" t="s">
        <v>30</v>
      </c>
      <c r="AB115" s="89" t="s">
        <v>50</v>
      </c>
      <c r="AC115" s="90"/>
      <c r="AD115" s="9">
        <f>+SUMIFS(AD$34:AD$111,AB$34:AB$111,AB115)-SUMIFS(AE$34:AE$111,AB$34:AB$111,AB115)</f>
        <v>-7105</v>
      </c>
      <c r="AE115" s="22"/>
      <c r="AG115" s="100" t="s">
        <v>30</v>
      </c>
      <c r="AH115" s="89" t="s">
        <v>50</v>
      </c>
      <c r="AI115" s="90"/>
      <c r="AJ115" s="9">
        <f>+SUMIFS(AJ$34:AJ$111,AH$34:AH$111,AH115)-SUMIFS(AK$34:AK$111,AH$34:AH$111,AH115)</f>
        <v>7225</v>
      </c>
      <c r="AK115" s="22"/>
      <c r="AM115" s="100" t="s">
        <v>30</v>
      </c>
      <c r="AN115" s="89" t="s">
        <v>50</v>
      </c>
      <c r="AO115" s="90"/>
      <c r="AP115" s="9">
        <f>+SUMIFS(AP$34:AP$111,AN$34:AN$111,AN115)-SUMIFS(AQ$34:AQ$111,AN$34:AN$111,AN115)</f>
        <v>10115</v>
      </c>
      <c r="AQ115" s="22"/>
      <c r="AS115" s="100" t="s">
        <v>30</v>
      </c>
      <c r="AT115" s="89" t="s">
        <v>50</v>
      </c>
      <c r="AU115" s="90"/>
      <c r="AV115" s="9">
        <f>+SUMIFS(AV$34:AV$111,AT$34:AT$111,AT115)-SUMIFS(AW$34:AW$111,AT$34:AT$111,AT115)</f>
        <v>-17340</v>
      </c>
      <c r="AW115" s="22"/>
      <c r="AY115" s="100" t="s">
        <v>30</v>
      </c>
      <c r="AZ115" s="89" t="s">
        <v>50</v>
      </c>
      <c r="BA115" s="90"/>
      <c r="BB115" s="9">
        <f>+SUMIFS(BB$34:BB$111,AZ$34:AZ$111,AZ115)-SUMIFS(BC$34:BC$111,AZ$34:AZ$111,AZ115)</f>
        <v>0</v>
      </c>
      <c r="BC115" s="22"/>
      <c r="BE115" s="100" t="s">
        <v>30</v>
      </c>
      <c r="BF115" s="89" t="s">
        <v>50</v>
      </c>
      <c r="BG115" s="90"/>
      <c r="BH115" s="9">
        <f>+SUMIFS(BH$34:BH$111,BF$34:BF$111,BF115)-SUMIFS(BI$34:BI$111,BF$34:BF$111,BF115)</f>
        <v>89000</v>
      </c>
      <c r="BI115" s="22"/>
      <c r="BK115" s="100" t="s">
        <v>30</v>
      </c>
      <c r="BL115" s="89" t="s">
        <v>50</v>
      </c>
      <c r="BM115" s="90"/>
      <c r="BN115" s="9">
        <f>+SUMIFS(BN$34:BN$111,BL$34:BL$111,BL115)-SUMIFS(BO$34:BO$111,BL$34:BL$111,BL115)</f>
        <v>-89000</v>
      </c>
      <c r="BO115" s="22"/>
    </row>
    <row r="116" spans="2:67" x14ac:dyDescent="0.35">
      <c r="B116" s="101"/>
      <c r="C116" s="87" t="s">
        <v>138</v>
      </c>
      <c r="D116" s="88"/>
      <c r="E116" s="23">
        <f>IF(SUMIFS(E$34:E$111,C$34:C$111,C116)-SUMIFS(F$34:F$111,C$34:C$111,C116)&gt;0,SUMIFS(E$34:E$111,C$34:C$111,C116)-SUMIFS(F$34:F$111,C$34:C$111,C116),0)</f>
        <v>0</v>
      </c>
      <c r="F116" s="24"/>
      <c r="K116" s="101"/>
      <c r="L116" s="87" t="s">
        <v>138</v>
      </c>
      <c r="M116" s="88"/>
      <c r="N116" s="23">
        <f>IF(SUMIFS(N$34:N$111,L$34:L$111,L116)-SUMIFS(O$34:O$111,L$34:L$111,L116)&gt;0,SUMIFS(N$34:N$111,L$34:L$111,L116)-SUMIFS(O$34:O$111,L$34:L$111,L116),0)</f>
        <v>0</v>
      </c>
      <c r="O116" s="24"/>
      <c r="Q116" s="101"/>
      <c r="R116" s="87" t="s">
        <v>138</v>
      </c>
      <c r="S116" s="88"/>
      <c r="T116" s="23">
        <f>IF(SUMIFS(U$34:U$111,R$34:R$111,R116)-SUMIFS(U$34:U$111,R$34:R$111,R116)&gt;0,SUMIFS(T$34:T$111,R$34:R$111,R116)-SUMIFS(U$34:U$111,R$34:R$111,R116),0)</f>
        <v>0</v>
      </c>
      <c r="U116" s="24"/>
      <c r="AA116" s="101"/>
      <c r="AB116" s="87" t="s">
        <v>138</v>
      </c>
      <c r="AC116" s="88"/>
      <c r="AD116" s="23">
        <f>IF(SUMIFS(AD$34:AD$111,AB$34:AB$111,AB116)-SUMIFS(AE$34:AE$111,AB$34:AB$111,AB116)&gt;0,SUMIFS(AD$34:AD$111,AB$34:AB$111,AB116)-SUMIFS(AE$34:AE$111,AB$34:AB$111,AB116),0)</f>
        <v>0</v>
      </c>
      <c r="AE116" s="24"/>
      <c r="AG116" s="101"/>
      <c r="AH116" s="87" t="s">
        <v>138</v>
      </c>
      <c r="AI116" s="88"/>
      <c r="AJ116" s="23">
        <f>IF(SUMIFS(AJ$34:AJ$111,AH$34:AH$111,AH116)-SUMIFS(AK$34:AK$111,AH$34:AH$111,AH116)&gt;0,SUMIFS(AJ$34:AJ$111,AH$34:AH$111,AH116)-SUMIFS(AK$34:AK$111,AH$34:AH$111,AH116),0)</f>
        <v>0</v>
      </c>
      <c r="AK116" s="24"/>
      <c r="AM116" s="101"/>
      <c r="AN116" s="87" t="s">
        <v>138</v>
      </c>
      <c r="AO116" s="88"/>
      <c r="AP116" s="23">
        <f>IF(SUMIFS(AP$34:AP$111,AN$34:AN$111,AN116)-SUMIFS(AQ$34:AQ$111,AN$34:AN$111,AN116)&gt;0,SUMIFS(AP$34:AP$111,AN$34:AN$111,AN116)-SUMIFS(AQ$34:AQ$111,AN$34:AN$111,AN116),0)</f>
        <v>0</v>
      </c>
      <c r="AQ116" s="24"/>
      <c r="AS116" s="101"/>
      <c r="AT116" s="87" t="s">
        <v>138</v>
      </c>
      <c r="AU116" s="88"/>
      <c r="AV116" s="23">
        <f>IF(SUMIFS(AV$34:AV$111,AT$34:AT$111,AT116)-SUMIFS(AW$34:AW$111,AT$34:AT$111,AT116)&gt;0,SUMIFS(AV$34:AV$111,AT$34:AT$111,AT116)-SUMIFS(AW$34:AW$111,AT$34:AT$111,AT116),0)</f>
        <v>0</v>
      </c>
      <c r="AW116" s="24"/>
      <c r="AY116" s="101"/>
      <c r="AZ116" s="87" t="s">
        <v>138</v>
      </c>
      <c r="BA116" s="88"/>
      <c r="BB116" s="23">
        <f>IF(SUMIFS(BB$34:BB$111,AZ$34:AZ$111,AZ116)-SUMIFS(BC$34:BC$111,AZ$34:AZ$111,AZ116)&gt;0,SUMIFS(BB$34:BB$111,AZ$34:AZ$111,AZ116)-SUMIFS(BC$34:BC$111,AZ$34:AZ$111,AZ116),0)</f>
        <v>0</v>
      </c>
      <c r="BC116" s="24"/>
      <c r="BE116" s="101"/>
      <c r="BF116" s="87" t="s">
        <v>138</v>
      </c>
      <c r="BG116" s="88"/>
      <c r="BH116" s="23">
        <f>IF(SUMIFS(BH$34:BH$111,BF$34:BF$111,BF116)-SUMIFS(BI$34:BI$111,BF$34:BF$111,BF116)&gt;0,SUMIFS(BH$34:BH$111,BF$34:BF$111,BF116)-SUMIFS(BI$34:BI$111,BF$34:BF$111,BF116),0)</f>
        <v>0</v>
      </c>
      <c r="BI116" s="24"/>
      <c r="BK116" s="101"/>
      <c r="BL116" s="87" t="s">
        <v>138</v>
      </c>
      <c r="BM116" s="88"/>
      <c r="BN116" s="23">
        <f>IF(SUMIFS(BN$34:BN$111,BL$34:BL$111,BL116)-SUMIFS(BO$34:BO$111,BL$34:BL$111,BL116)&gt;0,SUMIFS(BN$34:BN$111,BL$34:BL$111,BL116)-SUMIFS(BO$34:BO$111,BL$34:BL$111,BL116),0)</f>
        <v>0</v>
      </c>
      <c r="BO116" s="24"/>
    </row>
    <row r="117" spans="2:67" x14ac:dyDescent="0.35">
      <c r="B117" s="101"/>
      <c r="C117" s="87" t="s">
        <v>137</v>
      </c>
      <c r="D117" s="88"/>
      <c r="E117" s="23">
        <f>IF(SUMIFS(E$34:E$111,C$34:C$111,C117)-SUMIFS(F$34:F$111,C$34:C$111,C117)&gt;0,SUMIFS(E$34:E$111,C$34:C$111,C117)-SUMIFS(F$34:F$111,C$34:C$111,C117),0)</f>
        <v>670</v>
      </c>
      <c r="F117" s="24"/>
      <c r="K117" s="101"/>
      <c r="L117" s="87" t="s">
        <v>137</v>
      </c>
      <c r="M117" s="88"/>
      <c r="N117" s="23">
        <f>IF(SUMIFS(N$34:N$111,L$34:L$111,L117)-SUMIFS(O$34:O$111,L$34:L$111,L117)&gt;0,SUMIFS(N$34:N$111,L$34:L$111,L117)-SUMIFS(O$34:O$111,L$34:L$111,L117),0)</f>
        <v>2400</v>
      </c>
      <c r="O117" s="31"/>
      <c r="Q117" s="101"/>
      <c r="R117" s="87" t="s">
        <v>137</v>
      </c>
      <c r="S117" s="88"/>
      <c r="T117" s="23">
        <f>IF(SUMIFS(T$34:T$111,R$34:R$111,R117)-SUMIFS(U$34:U$111,R$34:R$111,R117)&gt;0,SUMIFS(T$34:T$111,R$34:R$111,R117)-SUMIFS(U$34:U$111,R$34:R$111,R117),0)</f>
        <v>0</v>
      </c>
      <c r="U117" s="31"/>
      <c r="AA117" s="101"/>
      <c r="AB117" s="87" t="s">
        <v>137</v>
      </c>
      <c r="AC117" s="88"/>
      <c r="AD117" s="23">
        <f>IF(SUMIFS(AD$34:AD$111,AB$34:AB$111,AB117)-SUMIFS(AE$34:AE$111,AB$34:AB$111,AB117)&gt;0,SUMIFS(AD$34:AD$111,AB$34:AB$111,AB117)-SUMIFS(AE$34:AE$111,AB$34:AB$111,AB117),0)</f>
        <v>7924</v>
      </c>
      <c r="AE117" s="31"/>
      <c r="AG117" s="101"/>
      <c r="AH117" s="87" t="s">
        <v>137</v>
      </c>
      <c r="AI117" s="88"/>
      <c r="AJ117" s="23">
        <f>IF(SUMIFS(AJ$34:AJ$111,AH$34:AH$111,AH117)-SUMIFS(AK$34:AK$111,AH$34:AH$111,AH117)&gt;0,SUMIFS(AJ$34:AJ$111,AH$34:AH$111,AH117)-SUMIFS(AK$34:AK$111,AH$34:AH$111,AH117),0)</f>
        <v>0</v>
      </c>
      <c r="AK117" s="31"/>
      <c r="AM117" s="101"/>
      <c r="AN117" s="87" t="s">
        <v>137</v>
      </c>
      <c r="AO117" s="88"/>
      <c r="AP117" s="23">
        <f>IF(SUMIFS(AP$34:AP$111,AN$34:AN$111,AN117)-SUMIFS(AQ$34:AQ$111,AN$34:AN$111,AN117)&gt;0,SUMIFS(AP$34:AP$111,AN$34:AN$111,AN117)-SUMIFS(AQ$34:AQ$111,AN$34:AN$111,AN117),0)</f>
        <v>0</v>
      </c>
      <c r="AQ117" s="31"/>
      <c r="AS117" s="101"/>
      <c r="AT117" s="87" t="s">
        <v>137</v>
      </c>
      <c r="AU117" s="88"/>
      <c r="AV117" s="23">
        <f>IF(SUMIFS(AV$34:AV$111,AT$34:AT$111,AT117)-SUMIFS(AW$34:AW$111,AT$34:AT$111,AT117)&gt;0,SUMIFS(AV$34:AV$111,AT$34:AT$111,AT117)-SUMIFS(AW$34:AW$111,AT$34:AT$111,AT117),0)</f>
        <v>17740</v>
      </c>
      <c r="AW117" s="31"/>
      <c r="AY117" s="101"/>
      <c r="AZ117" s="87" t="s">
        <v>137</v>
      </c>
      <c r="BA117" s="88"/>
      <c r="BB117" s="23">
        <f>IF(SUMIFS(BB$34:BB$111,AZ$34:AZ$111,AZ117)-SUMIFS(BC$34:BC$111,AZ$34:AZ$111,AZ117)&gt;0,SUMIFS(BB$34:BB$111,AZ$34:AZ$111,AZ117)-SUMIFS(BC$34:BC$111,AZ$34:AZ$111,AZ117),0)</f>
        <v>1600</v>
      </c>
      <c r="BC117" s="31"/>
      <c r="BE117" s="101"/>
      <c r="BF117" s="87" t="s">
        <v>137</v>
      </c>
      <c r="BG117" s="88"/>
      <c r="BH117" s="23">
        <f>IF(SUMIFS(BH$34:BH$111,BF$34:BF$111,BF117)-SUMIFS(BI$34:BI$111,BF$34:BF$111,BF117)&gt;0,SUMIFS(BH$34:BH$111,BF$34:BF$111,BF117)-SUMIFS(BI$34:BI$111,BF$34:BF$111,BF117),0)</f>
        <v>0</v>
      </c>
      <c r="BI117" s="31"/>
      <c r="BK117" s="101"/>
      <c r="BL117" s="87" t="s">
        <v>137</v>
      </c>
      <c r="BM117" s="88"/>
      <c r="BN117" s="23">
        <f>IF(SUMIFS(BN$34:BN$111,BL$34:BL$111,BL117)-SUMIFS(BO$34:BO$111,BL$34:BL$111,BL117)&gt;0,SUMIFS(BN$34:BN$111,BL$34:BL$111,BL117)-SUMIFS(BO$34:BO$111,BL$34:BL$111,BL117),0)</f>
        <v>90698.5</v>
      </c>
      <c r="BO117" s="31"/>
    </row>
    <row r="118" spans="2:67" x14ac:dyDescent="0.35">
      <c r="B118" s="101"/>
      <c r="C118" s="54" t="s">
        <v>140</v>
      </c>
      <c r="D118" s="55"/>
      <c r="E118" s="23">
        <f>IF(SUMIFS(E$34:E$111,C$34:C$111,C118)-SUMIFS(F$34:F$111,C$34:C$111,C118)&gt;0,SUMIFS(E$34:E$111,C$34:C$111,C118)-SUMIFS(F$34:F$111,C$34:C$111,C118),0)</f>
        <v>0</v>
      </c>
      <c r="F118" s="24"/>
      <c r="K118" s="101"/>
      <c r="L118" s="54" t="s">
        <v>140</v>
      </c>
      <c r="M118" s="55"/>
      <c r="N118" s="23">
        <f>IF(SUMIFS(N$34:N$111,L$34:L$111,L118)-SUMIFS(O$34:O$111,L$34:L$111,L118)&gt;0,SUMIFS(N$34:N$111,L$34:L$111,L118)-SUMIFS(O$34:O$111,L$34:L$111,L118),0)</f>
        <v>4060</v>
      </c>
      <c r="O118" s="31"/>
      <c r="Q118" s="101"/>
      <c r="R118" s="54" t="s">
        <v>140</v>
      </c>
      <c r="S118" s="55"/>
      <c r="T118" s="23">
        <f>IF(SUMIFS(T$34:T$111,R$34:R$111,R118)-SUMIFS(U$34:U$111,R$34:R$111,R118)&gt;0,SUMIFS(T$34:T$111,R$34:R$111,R118)-SUMIFS(U$34:U$111,R$34:R$111,R118),0)</f>
        <v>0</v>
      </c>
      <c r="U118" s="31"/>
      <c r="AA118" s="101"/>
      <c r="AB118" s="54" t="s">
        <v>140</v>
      </c>
      <c r="AC118" s="55"/>
      <c r="AD118" s="23">
        <f>IF(SUMIFS(AD$34:AD$111,AB$34:AB$111,AB118)-SUMIFS(AE$34:AE$111,AB$34:AB$111,AB118)&gt;0,SUMIFS(AD$34:AD$111,AB$34:AB$111,AB118)-SUMIFS(AE$34:AE$111,AB$34:AB$111,AB118),0)</f>
        <v>7985</v>
      </c>
      <c r="AE118" s="31"/>
      <c r="AG118" s="101"/>
      <c r="AH118" s="54" t="s">
        <v>140</v>
      </c>
      <c r="AI118" s="55"/>
      <c r="AJ118" s="23">
        <f>IF(SUMIFS(AJ$34:AJ$111,AH$34:AH$111,AH118)-SUMIFS(AK$34:AK$111,AH$34:AH$111,AH118)&gt;0,SUMIFS(AJ$34:AJ$111,AH$34:AH$111,AH118)-SUMIFS(AK$34:AK$111,AH$34:AH$111,AH118),0)</f>
        <v>0</v>
      </c>
      <c r="AK118" s="31"/>
      <c r="AM118" s="101"/>
      <c r="AN118" s="54" t="s">
        <v>140</v>
      </c>
      <c r="AO118" s="55"/>
      <c r="AP118" s="23">
        <f>IF(SUMIFS(AP$34:AP$111,AN$34:AN$111,AN118)-SUMIFS(AQ$34:AQ$111,AN$34:AN$111,AN118)&gt;0,SUMIFS(AP$34:AP$111,AN$34:AN$111,AN118)-SUMIFS(AQ$34:AQ$111,AN$34:AN$111,AN118),0)</f>
        <v>0</v>
      </c>
      <c r="AQ118" s="31"/>
      <c r="AS118" s="101"/>
      <c r="AT118" s="54" t="s">
        <v>140</v>
      </c>
      <c r="AU118" s="55"/>
      <c r="AV118" s="23">
        <f>IF(SUMIFS(AV$34:AV$111,AT$34:AT$111,AT118)-SUMIFS(AW$34:AW$111,AT$34:AT$111,AT118)&gt;0,SUMIFS(AV$34:AV$111,AT$34:AT$111,AT118)-SUMIFS(AW$34:AW$111,AT$34:AT$111,AT118),0)</f>
        <v>32160</v>
      </c>
      <c r="AW118" s="31"/>
      <c r="AY118" s="101"/>
      <c r="AZ118" s="54" t="s">
        <v>140</v>
      </c>
      <c r="BA118" s="55"/>
      <c r="BB118" s="23">
        <f>IF(SUMIFS(BB$34:BB$111,AZ$34:AZ$111,AZ118)-SUMIFS(BC$34:BC$111,AZ$34:AZ$111,AZ118)&gt;0,SUMIFS(BB$34:BB$111,AZ$34:AZ$111,AZ118)-SUMIFS(BC$34:BC$111,AZ$34:AZ$111,AZ118),0)</f>
        <v>0</v>
      </c>
      <c r="BC118" s="31"/>
      <c r="BE118" s="101"/>
      <c r="BF118" s="54" t="s">
        <v>140</v>
      </c>
      <c r="BG118" s="55"/>
      <c r="BH118" s="23">
        <f>IF(SUMIFS(BH$34:BH$111,BF$34:BF$111,BF118)-SUMIFS(BI$34:BI$111,BF$34:BF$111,BF118)&gt;0,SUMIFS(BH$34:BH$111,BF$34:BF$111,BF118)-SUMIFS(BI$34:BI$111,BF$34:BF$111,BF118),0)</f>
        <v>0</v>
      </c>
      <c r="BI118" s="31"/>
      <c r="BK118" s="101"/>
      <c r="BL118" s="54" t="s">
        <v>140</v>
      </c>
      <c r="BM118" s="55"/>
      <c r="BN118" s="23">
        <f>IF(SUMIFS(BN$34:BN$111,BL$34:BL$111,BL118)-SUMIFS(BO$34:BO$111,BL$34:BL$111,BL118)&gt;0,SUMIFS(BN$34:BN$111,BL$34:BL$111,BL118)-SUMIFS(BO$34:BO$111,BL$34:BL$111,BL118),0)</f>
        <v>8585</v>
      </c>
      <c r="BO118" s="31"/>
    </row>
    <row r="119" spans="2:67" x14ac:dyDescent="0.35">
      <c r="B119" s="101"/>
      <c r="C119" s="54" t="s">
        <v>209</v>
      </c>
      <c r="D119" s="55"/>
      <c r="E119" s="25">
        <f>+SUMIFS(E$34:E$111,C$34:C$111,C119)-SUMIFS(F$34:F$111,C$34:C$111,C119)</f>
        <v>0</v>
      </c>
      <c r="F119" s="26"/>
      <c r="K119" s="101"/>
      <c r="L119" s="54" t="s">
        <v>209</v>
      </c>
      <c r="M119" s="55"/>
      <c r="N119" s="25">
        <f>+SUMIFS(N$34:N$111,L$34:L$111,L119)-SUMIFS(O$34:O$111,L$34:L$111,L119)</f>
        <v>0</v>
      </c>
      <c r="O119" s="31"/>
      <c r="Q119" s="101"/>
      <c r="R119" s="54" t="s">
        <v>209</v>
      </c>
      <c r="S119" s="55"/>
      <c r="T119" s="25">
        <f>+SUMIFS(T$34:T$111,R$34:R$111,R119)-SUMIFS(U$34:U$111,R$34:R$111,R119)</f>
        <v>0</v>
      </c>
      <c r="U119" s="31"/>
      <c r="AA119" s="101"/>
      <c r="AB119" s="54" t="s">
        <v>209</v>
      </c>
      <c r="AC119" s="55"/>
      <c r="AD119" s="25">
        <f>+SUMIFS(AD$34:AD$111,AB$34:AB$111,AB119)-SUMIFS(AE$34:AE$111,AB$34:AB$111,AB119)</f>
        <v>0</v>
      </c>
      <c r="AE119" s="31"/>
      <c r="AG119" s="101"/>
      <c r="AH119" s="54" t="s">
        <v>209</v>
      </c>
      <c r="AI119" s="55"/>
      <c r="AJ119" s="25">
        <f>+SUMIFS(AJ$34:AJ$111,AH$34:AH$111,AH119)-SUMIFS(AK$34:AK$111,AH$34:AH$111,AH119)</f>
        <v>0</v>
      </c>
      <c r="AK119" s="31"/>
      <c r="AM119" s="101"/>
      <c r="AN119" s="54" t="s">
        <v>209</v>
      </c>
      <c r="AO119" s="55"/>
      <c r="AP119" s="25">
        <f>+SUMIFS(AP$34:AP$111,AN$34:AN$111,AN119)-SUMIFS(AQ$34:AQ$111,AN$34:AN$111,AN119)</f>
        <v>0</v>
      </c>
      <c r="AQ119" s="284"/>
      <c r="AS119" s="101"/>
      <c r="AT119" s="54" t="s">
        <v>209</v>
      </c>
      <c r="AU119" s="55"/>
      <c r="AV119" s="25">
        <f>+SUMIFS(AV$34:AV$111,AT$34:AT$111,AT119)-SUMIFS(AW$34:AW$111,AT$34:AT$111,AT119)</f>
        <v>0</v>
      </c>
      <c r="AW119" s="31"/>
      <c r="AY119" s="101"/>
      <c r="AZ119" s="54" t="s">
        <v>209</v>
      </c>
      <c r="BA119" s="55"/>
      <c r="BB119" s="25">
        <f>+SUMIFS(BB$34:BB$111,AZ$34:AZ$111,AZ119)-SUMIFS(BC$34:BC$111,AZ$34:AZ$111,AZ119)</f>
        <v>0</v>
      </c>
      <c r="BC119" s="284"/>
      <c r="BE119" s="101"/>
      <c r="BF119" s="54" t="s">
        <v>209</v>
      </c>
      <c r="BG119" s="55"/>
      <c r="BH119" s="25">
        <f>+SUMIFS(BH$34:BH$111,BF$34:BF$111,BF119)-SUMIFS(BI$34:BI$111,BF$34:BF$111,BF119)</f>
        <v>0</v>
      </c>
      <c r="BI119" s="31"/>
      <c r="BK119" s="101"/>
      <c r="BL119" s="54" t="s">
        <v>209</v>
      </c>
      <c r="BM119" s="55"/>
      <c r="BN119" s="25">
        <f>+SUMIFS(BN$34:BN$111,BL$34:BL$111,BL119)-SUMIFS(BO$34:BO$111,BL$34:BL$111,BL119)</f>
        <v>0</v>
      </c>
      <c r="BO119" s="31"/>
    </row>
    <row r="120" spans="2:67" x14ac:dyDescent="0.35">
      <c r="B120" s="102"/>
      <c r="C120" s="106" t="s">
        <v>31</v>
      </c>
      <c r="D120" s="107"/>
      <c r="E120" s="29">
        <f>+SUM(E115:E118)</f>
        <v>670</v>
      </c>
      <c r="F120" s="30">
        <f>+SUM(F115:F118)</f>
        <v>0</v>
      </c>
      <c r="K120" s="102"/>
      <c r="L120" s="106" t="s">
        <v>31</v>
      </c>
      <c r="M120" s="107"/>
      <c r="N120" s="29">
        <f>+SUM(N115:N118)</f>
        <v>6460</v>
      </c>
      <c r="O120" s="30">
        <f>+SUM(O115:O118)</f>
        <v>0</v>
      </c>
      <c r="Q120" s="102"/>
      <c r="R120" s="106" t="s">
        <v>31</v>
      </c>
      <c r="S120" s="107"/>
      <c r="T120" s="29">
        <f>+SUM(T115:T118)</f>
        <v>7105</v>
      </c>
      <c r="U120" s="30">
        <f>+SUM(U115:U118)</f>
        <v>0</v>
      </c>
      <c r="AA120" s="102"/>
      <c r="AB120" s="106" t="s">
        <v>31</v>
      </c>
      <c r="AC120" s="107"/>
      <c r="AD120" s="29">
        <f>+SUM(AD115:AD118)</f>
        <v>8804</v>
      </c>
      <c r="AE120" s="30">
        <f>+SUM(AE115:AE118)</f>
        <v>0</v>
      </c>
      <c r="AG120" s="102"/>
      <c r="AH120" s="106" t="s">
        <v>31</v>
      </c>
      <c r="AI120" s="107"/>
      <c r="AJ120" s="29">
        <f>+SUM(AJ115:AJ118)</f>
        <v>7225</v>
      </c>
      <c r="AK120" s="30">
        <f>+SUM(AK115:AK118)</f>
        <v>0</v>
      </c>
      <c r="AM120" s="102"/>
      <c r="AN120" s="106" t="s">
        <v>31</v>
      </c>
      <c r="AO120" s="107"/>
      <c r="AP120" s="29">
        <f>+SUM(AP115:AP118)</f>
        <v>10115</v>
      </c>
      <c r="AQ120" s="283">
        <f>+SUM(AQ115:AQ118)</f>
        <v>0</v>
      </c>
      <c r="AS120" s="102"/>
      <c r="AT120" s="106" t="s">
        <v>31</v>
      </c>
      <c r="AU120" s="107"/>
      <c r="AV120" s="29">
        <f>+SUM(AV115:AV118)</f>
        <v>32560</v>
      </c>
      <c r="AW120" s="30">
        <f>+SUM(AW115:AW118)</f>
        <v>0</v>
      </c>
      <c r="AY120" s="102"/>
      <c r="AZ120" s="106" t="s">
        <v>31</v>
      </c>
      <c r="BA120" s="107"/>
      <c r="BB120" s="29">
        <f>+SUM(BB115:BB118)</f>
        <v>1600</v>
      </c>
      <c r="BC120" s="283">
        <f>+SUM(BC115:BC118)</f>
        <v>0</v>
      </c>
      <c r="BE120" s="102"/>
      <c r="BF120" s="106" t="s">
        <v>31</v>
      </c>
      <c r="BG120" s="107"/>
      <c r="BH120" s="29">
        <f>+SUM(BH115:BH118)</f>
        <v>89000</v>
      </c>
      <c r="BI120" s="30">
        <f>+SUM(BI115:BI118)</f>
        <v>0</v>
      </c>
      <c r="BK120" s="102"/>
      <c r="BL120" s="106" t="s">
        <v>31</v>
      </c>
      <c r="BM120" s="107"/>
      <c r="BN120" s="29">
        <f>+SUM(BN115:BN118)</f>
        <v>10283.5</v>
      </c>
      <c r="BO120" s="30">
        <f>+SUM(BO115:BO118)</f>
        <v>0</v>
      </c>
    </row>
    <row r="121" spans="2:67" x14ac:dyDescent="0.35">
      <c r="B121" s="91" t="s">
        <v>32</v>
      </c>
      <c r="C121" s="108" t="s">
        <v>26</v>
      </c>
      <c r="D121" s="109"/>
      <c r="E121" s="9"/>
      <c r="F121" s="22">
        <f>-SUMIFS(E$34:E$111,C$34:C$111,C121)+SUMIFS(F$34:F$111,C$34:C$111,C121)</f>
        <v>-4060</v>
      </c>
      <c r="K121" s="91" t="s">
        <v>32</v>
      </c>
      <c r="L121" s="108" t="s">
        <v>26</v>
      </c>
      <c r="M121" s="109"/>
      <c r="N121" s="9"/>
      <c r="O121" s="22">
        <f>-SUMIFS(N$34:N$111,L$34:L$111,L121)+SUMIFS(O$34:O$111,L$34:L$111,L121)</f>
        <v>4060</v>
      </c>
      <c r="Q121" s="91" t="s">
        <v>32</v>
      </c>
      <c r="R121" s="108" t="s">
        <v>26</v>
      </c>
      <c r="S121" s="109"/>
      <c r="T121" s="9"/>
      <c r="U121" s="22">
        <f>-SUMIFS(T$34:T$111,R$34:R$111,R121)+SUMIFS(U$34:U$111,R$34:R$111,R121)</f>
        <v>-10000</v>
      </c>
      <c r="AA121" s="91" t="s">
        <v>32</v>
      </c>
      <c r="AB121" s="108" t="s">
        <v>26</v>
      </c>
      <c r="AC121" s="109"/>
      <c r="AD121" s="9"/>
      <c r="AE121" s="22">
        <f>-SUMIFS(AD$34:AD$111,AB$34:AB$111,AB121)+SUMIFS(AE$34:AE$111,AB$34:AB$111,AB121)</f>
        <v>7985</v>
      </c>
      <c r="AG121" s="91" t="s">
        <v>32</v>
      </c>
      <c r="AH121" s="108" t="s">
        <v>26</v>
      </c>
      <c r="AI121" s="109"/>
      <c r="AJ121" s="9"/>
      <c r="AK121" s="22">
        <f>-SUMIFS(AJ$34:AJ$111,AH$34:AH$111,AH121)+SUMIFS(AK$34:AK$111,AH$34:AH$111,AH121)</f>
        <v>-7985</v>
      </c>
      <c r="AM121" s="91" t="s">
        <v>32</v>
      </c>
      <c r="AN121" s="108" t="s">
        <v>26</v>
      </c>
      <c r="AO121" s="109"/>
      <c r="AP121" s="9"/>
      <c r="AQ121" s="22">
        <f>-SUMIFS(AP$34:AP$111,AN$34:AN$111,AN121)+SUMIFS(AQ$34:AQ$111,AN$34:AN$111,AN121)</f>
        <v>0</v>
      </c>
      <c r="AS121" s="91" t="s">
        <v>32</v>
      </c>
      <c r="AT121" s="108" t="s">
        <v>26</v>
      </c>
      <c r="AU121" s="109"/>
      <c r="AV121" s="9"/>
      <c r="AW121" s="22">
        <f>-SUMIFS(AV$34:AV$111,AT$34:AT$111,AT121)+SUMIFS(AW$34:AW$111,AT$34:AT$111,AT121)</f>
        <v>32160</v>
      </c>
      <c r="AY121" s="91" t="s">
        <v>32</v>
      </c>
      <c r="AZ121" s="108" t="s">
        <v>26</v>
      </c>
      <c r="BA121" s="109"/>
      <c r="BB121" s="9"/>
      <c r="BC121" s="22">
        <f>-SUMIFS(BB$34:BB$111,AZ$34:AZ$111,AZ121)+SUMIFS(BC$34:BC$111,AZ$34:AZ$111,AZ121)</f>
        <v>-22160</v>
      </c>
      <c r="BE121" s="91" t="s">
        <v>32</v>
      </c>
      <c r="BF121" s="108" t="s">
        <v>26</v>
      </c>
      <c r="BG121" s="109"/>
      <c r="BH121" s="9"/>
      <c r="BI121" s="22">
        <f>-SUMIFS(BH$34:BH$111,BF$34:BF$111,BF121)+SUMIFS(BI$34:BI$111,BF$34:BF$111,BF121)</f>
        <v>-10000</v>
      </c>
      <c r="BK121" s="91" t="s">
        <v>32</v>
      </c>
      <c r="BL121" s="108" t="s">
        <v>26</v>
      </c>
      <c r="BM121" s="109"/>
      <c r="BN121" s="9"/>
      <c r="BO121" s="22">
        <f>-SUMIFS(BN$34:BN$111,BL$34:BL$111,BL121)+SUMIFS(BO$34:BO$111,BL$34:BL$111,BL121)</f>
        <v>8585</v>
      </c>
    </row>
    <row r="122" spans="2:67" x14ac:dyDescent="0.35">
      <c r="B122" s="92"/>
      <c r="C122" s="87" t="s">
        <v>138</v>
      </c>
      <c r="D122" s="88"/>
      <c r="E122" s="23"/>
      <c r="F122" s="24">
        <f>IF(SUMIFS(E$34:E$111,C$34:C$111,C122)-SUMIFS(F$34:F$111,C$34:C$111,C122)&lt;0,-SUMIFS(E$34:E$111,C$34:C$111,C122)+SUMIFS(F$34:F$111,C$34:C$111,C122),0)</f>
        <v>0</v>
      </c>
      <c r="K122" s="92"/>
      <c r="L122" s="87" t="s">
        <v>138</v>
      </c>
      <c r="M122" s="88"/>
      <c r="N122" s="23"/>
      <c r="O122" s="24">
        <f>IF(SUMIFS(N$34:N$111,L$34:L$111,L122)-SUMIFS(O$34:O$111,L$34:L$111,L122)&lt;0,-SUMIFS(N$34:N$111,L$34:L$111,L122)+SUMIFS(O$34:O$111,L$34:L$111,L122),0)</f>
        <v>0</v>
      </c>
      <c r="Q122" s="92"/>
      <c r="R122" s="87" t="s">
        <v>138</v>
      </c>
      <c r="S122" s="88"/>
      <c r="T122" s="23"/>
      <c r="U122" s="24">
        <f>IF(SUMIFS(T$34:T$111,R$34:R$111,R122)-SUMIFS(U$34:U$111,R$34:R$111,R122)&lt;0,-SUMIFS(T$34:T$111,R$34:R$111,R122)+SUMIFS(U$34:U$111,R$34:R$111,R122),0)</f>
        <v>0</v>
      </c>
      <c r="AA122" s="92"/>
      <c r="AB122" s="87" t="s">
        <v>138</v>
      </c>
      <c r="AC122" s="88"/>
      <c r="AD122" s="23"/>
      <c r="AE122" s="24">
        <f>IF(SUMIFS(AD$34:AD$111,AB$34:AB$111,AB122)-SUMIFS(AE$34:AE$111,AB$34:AB$111,AB122)&lt;0,-SUMIFS(AD$34:AD$111,AB$34:AB$111,AB122)+SUMIFS(AE$34:AE$111,AB$34:AB$111,AB122),0)</f>
        <v>0</v>
      </c>
      <c r="AG122" s="92"/>
      <c r="AH122" s="87" t="s">
        <v>138</v>
      </c>
      <c r="AI122" s="88"/>
      <c r="AJ122" s="23"/>
      <c r="AK122" s="24">
        <f>IF(SUMIFS(AJ$34:AJ$111,AH$34:AH$111,AH122)-SUMIFS(AK$34:AK$111,AH$34:AH$111,AH122)&lt;0,-SUMIFS(AJ$34:AJ$111,AH$34:AH$111,AH122)+SUMIFS(AK$34:AK$111,AH$34:AH$111,AH122),0)</f>
        <v>0</v>
      </c>
      <c r="AM122" s="92"/>
      <c r="AN122" s="87" t="s">
        <v>138</v>
      </c>
      <c r="AO122" s="88"/>
      <c r="AP122" s="23"/>
      <c r="AQ122" s="24">
        <f>IF(SUMIFS(AP$34:AP$111,AN$34:AN$111,AN122)-SUMIFS(AQ$34:AQ$111,AN$34:AN$111,AN122)&lt;0,-SUMIFS(AP$34:AP$111,AN$34:AN$111,AN122)+SUMIFS(AQ$34:AQ$111,AN$34:AN$111,AN122),0)</f>
        <v>0</v>
      </c>
      <c r="AS122" s="92"/>
      <c r="AT122" s="87" t="s">
        <v>138</v>
      </c>
      <c r="AU122" s="88"/>
      <c r="AV122" s="23"/>
      <c r="AW122" s="24">
        <f>IF(SUMIFS(AV$34:AV$111,AT$34:AT$111,AT122)-SUMIFS(AW$34:AW$111,AT$34:AT$111,AT122)&lt;0,-SUMIFS(AV$34:AV$111,AT$34:AT$111,AT122)+SUMIFS(AW$34:AW$111,AT$34:AT$111,AT122),0)</f>
        <v>0</v>
      </c>
      <c r="AY122" s="92"/>
      <c r="AZ122" s="87" t="s">
        <v>138</v>
      </c>
      <c r="BA122" s="88"/>
      <c r="BB122" s="23"/>
      <c r="BC122" s="24">
        <f>IF(SUMIFS(BB$34:BB$111,AZ$34:AZ$111,AZ122)-SUMIFS(BC$34:BC$111,AZ$34:AZ$111,AZ122)&lt;0,-SUMIFS(BB$34:BB$111,AZ$34:AZ$111,AZ122)+SUMIFS(BC$34:BC$111,AZ$34:AZ$111,AZ122),0)</f>
        <v>0</v>
      </c>
      <c r="BE122" s="92"/>
      <c r="BF122" s="87" t="s">
        <v>138</v>
      </c>
      <c r="BG122" s="88"/>
      <c r="BH122" s="23"/>
      <c r="BI122" s="24">
        <f>IF(SUMIFS(BH$34:BH$111,BF$34:BF$111,BF122)-SUMIFS(BI$34:BI$111,BF$34:BF$111,BF122)&lt;0,-SUMIFS(BH$34:BH$111,BF$34:BF$111,BF122)+SUMIFS(BI$34:BI$111,BF$34:BF$111,BF122),0)</f>
        <v>0</v>
      </c>
      <c r="BK122" s="92"/>
      <c r="BL122" s="87" t="s">
        <v>138</v>
      </c>
      <c r="BM122" s="88"/>
      <c r="BN122" s="23"/>
      <c r="BO122" s="24">
        <f>IF(SUMIFS(BN$34:BN$111,BL$34:BL$111,BL122)-SUMIFS(BO$34:BO$111,BL$34:BL$111,BL122)&lt;0,-SUMIFS(BN$34:BN$111,BL$34:BL$111,BL122)+SUMIFS(BO$34:BO$111,BL$34:BL$111,BL122),0)</f>
        <v>0</v>
      </c>
    </row>
    <row r="123" spans="2:67" x14ac:dyDescent="0.35">
      <c r="B123" s="92"/>
      <c r="C123" s="87" t="s">
        <v>137</v>
      </c>
      <c r="D123" s="88"/>
      <c r="E123" s="23"/>
      <c r="F123" s="24">
        <f>IF(SUMIFS(E$34:E$111,C$34:C$111,C123)-SUMIFS(F$34:F$111,C$34:C$111,C123)&lt;0,-SUMIFS(E$34:E$111,C$34:C$111,C123)+SUMIFS(F$34:F$111,C$34:C$111,C123),0)</f>
        <v>0</v>
      </c>
      <c r="K123" s="92"/>
      <c r="L123" s="87" t="s">
        <v>137</v>
      </c>
      <c r="M123" s="88"/>
      <c r="N123" s="23"/>
      <c r="O123" s="24">
        <f>IF(SUMIFS(N$34:N$111,L$34:L$111,L123)-SUMIFS(O$34:O$111,L$34:L$111,L123)&lt;0,-SUMIFS(N$34:N$111,L$34:L$111,L123)+SUMIFS(O$34:O$111,L$34:L$111,L123),0)</f>
        <v>0</v>
      </c>
      <c r="Q123" s="92"/>
      <c r="R123" s="87" t="s">
        <v>137</v>
      </c>
      <c r="S123" s="88"/>
      <c r="T123" s="23"/>
      <c r="U123" s="24">
        <f>IF(SUMIFS(T$34:T$111,R$34:R$111,R123)-SUMIFS(U$34:U$111,R$34:R$111,R123)&lt;0,-SUMIFS(T$34:T$111,R$34:R$111,R123)+SUMIFS(U$34:U$111,R$34:R$111,R123),0)</f>
        <v>8360</v>
      </c>
      <c r="AA123" s="92"/>
      <c r="AB123" s="87" t="s">
        <v>137</v>
      </c>
      <c r="AC123" s="88"/>
      <c r="AD123" s="23"/>
      <c r="AE123" s="24">
        <f>IF(SUMIFS(AD$34:AD$111,AB$34:AB$111,AB123)-SUMIFS(AE$34:AE$111,AB$34:AB$111,AB123)&lt;0,-SUMIFS(AD$34:AD$111,AB$34:AB$111,AB123)+SUMIFS(AE$34:AE$111,AB$34:AB$111,AB123),0)</f>
        <v>0</v>
      </c>
      <c r="AG123" s="92"/>
      <c r="AH123" s="87" t="s">
        <v>137</v>
      </c>
      <c r="AI123" s="88"/>
      <c r="AJ123" s="23"/>
      <c r="AK123" s="24">
        <f>IF(SUMIFS(AJ$34:AJ$111,AH$34:AH$111,AH123)-SUMIFS(AK$34:AK$111,AH$34:AH$111,AH123)&lt;0,-SUMIFS(AJ$34:AJ$111,AH$34:AH$111,AH123)+SUMIFS(AK$34:AK$111,AH$34:AH$111,AH123),0)</f>
        <v>5366</v>
      </c>
      <c r="AM123" s="92"/>
      <c r="AN123" s="87" t="s">
        <v>137</v>
      </c>
      <c r="AO123" s="88"/>
      <c r="AP123" s="23"/>
      <c r="AQ123" s="24">
        <f>IF(SUMIFS(AP$34:AP$111,AN$34:AN$111,AN123)-SUMIFS(AQ$34:AQ$111,AN$34:AN$111,AN123)&lt;0,-SUMIFS(AP$34:AP$111,AN$34:AN$111,AN123)+SUMIFS(AQ$34:AQ$111,AN$34:AN$111,AN123),0)</f>
        <v>9980</v>
      </c>
      <c r="AS123" s="92"/>
      <c r="AT123" s="87" t="s">
        <v>137</v>
      </c>
      <c r="AU123" s="88"/>
      <c r="AV123" s="23"/>
      <c r="AW123" s="24">
        <f>IF(SUMIFS(AV$34:AV$111,AT$34:AT$111,AT123)-SUMIFS(AW$34:AW$111,AT$34:AT$111,AT123)&lt;0,-SUMIFS(AV$34:AV$111,AT$34:AT$111,AT123)+SUMIFS(AW$34:AW$111,AT$34:AT$111,AT123),0)</f>
        <v>0</v>
      </c>
      <c r="AY123" s="92"/>
      <c r="AZ123" s="87" t="s">
        <v>137</v>
      </c>
      <c r="BA123" s="88"/>
      <c r="BB123" s="23"/>
      <c r="BC123" s="24">
        <f>IF(SUMIFS(BB$34:BB$111,AZ$34:AZ$111,AZ123)-SUMIFS(BC$34:BC$111,AZ$34:AZ$111,AZ123)&lt;0,-SUMIFS(BB$34:BB$111,AZ$34:AZ$111,AZ123)+SUMIFS(BC$34:BC$111,AZ$34:AZ$111,AZ123),0)</f>
        <v>0</v>
      </c>
      <c r="BE123" s="92"/>
      <c r="BF123" s="87" t="s">
        <v>137</v>
      </c>
      <c r="BG123" s="88"/>
      <c r="BH123" s="23"/>
      <c r="BI123" s="24">
        <f>IF(SUMIFS(BH$34:BH$111,BF$34:BF$111,BF123)-SUMIFS(BI$34:BI$111,BF$34:BF$111,BF123)&lt;0,-SUMIFS(BH$34:BH$111,BF$34:BF$111,BF123)+SUMIFS(BI$34:BI$111,BF$34:BF$111,BF123),0)</f>
        <v>88200</v>
      </c>
      <c r="BK123" s="92"/>
      <c r="BL123" s="87" t="s">
        <v>137</v>
      </c>
      <c r="BM123" s="88"/>
      <c r="BN123" s="23"/>
      <c r="BO123" s="24">
        <f>IF(SUMIFS(BN$34:BN$111,BL$34:BL$111,BL123)-SUMIFS(BO$34:BO$111,BL$34:BL$111,BL123)&lt;0,-SUMIFS(BN$34:BN$111,BL$34:BL$111,BL123)+SUMIFS(BO$34:BO$111,BL$34:BL$111,BL123),0)</f>
        <v>0</v>
      </c>
    </row>
    <row r="124" spans="2:67" x14ac:dyDescent="0.35">
      <c r="B124" s="92"/>
      <c r="C124" s="54" t="s">
        <v>140</v>
      </c>
      <c r="D124" s="55"/>
      <c r="E124" s="23"/>
      <c r="F124" s="24">
        <f>IF(SUMIFS(E$34:E$111,C$34:C$111,C124)-SUMIFS(F$34:F$111,C$34:C$111,C124)&lt;0,-SUMIFS(E$34:E$111,C$34:C$111,C124)+SUMIFS(F$34:F$111,C$34:C$111,C124),0)</f>
        <v>4060</v>
      </c>
      <c r="K124" s="92"/>
      <c r="L124" s="54" t="s">
        <v>140</v>
      </c>
      <c r="M124" s="55"/>
      <c r="N124" s="23"/>
      <c r="O124" s="24">
        <f>IF(SUMIFS(N$34:N$111,L$34:L$111,L124)-SUMIFS(O$34:O$111,L$34:L$111,L124)&lt;0,-SUMIFS(N$34:N$111,L$34:L$111,L124)+SUMIFS(O$34:O$111,L$34:L$111,L124),0)</f>
        <v>0</v>
      </c>
      <c r="Q124" s="92"/>
      <c r="R124" s="54" t="s">
        <v>140</v>
      </c>
      <c r="S124" s="55"/>
      <c r="T124" s="23"/>
      <c r="U124" s="24">
        <f>IF(SUMIFS(T$34:T$111,R$34:R$111,R124)-SUMIFS(U$34:U$111,R$34:R$111,R124)&lt;0,-SUMIFS(T$34:T$111,R$34:R$111,R124)+SUMIFS(U$34:U$111,R$34:R$111,R124),0)</f>
        <v>10000</v>
      </c>
      <c r="AA124" s="92"/>
      <c r="AB124" s="54" t="s">
        <v>140</v>
      </c>
      <c r="AC124" s="55"/>
      <c r="AD124" s="23"/>
      <c r="AE124" s="24">
        <f>IF(SUMIFS(AD$34:AD$111,AB$34:AB$111,AB124)-SUMIFS(AE$34:AE$111,AB$34:AB$111,AB124)&lt;0,-SUMIFS(AD$34:AD$111,AB$34:AB$111,AB124)+SUMIFS(AE$34:AE$111,AB$34:AB$111,AB124),0)</f>
        <v>0</v>
      </c>
      <c r="AG124" s="92"/>
      <c r="AH124" s="54" t="s">
        <v>140</v>
      </c>
      <c r="AI124" s="55"/>
      <c r="AJ124" s="23"/>
      <c r="AK124" s="24">
        <f>IF(SUMIFS(AJ$34:AJ$111,AH$34:AH$111,AH124)-SUMIFS(AK$34:AK$111,AH$34:AH$111,AH124)&lt;0,-SUMIFS(AJ$34:AJ$111,AH$34:AH$111,AH124)+SUMIFS(AK$34:AK$111,AH$34:AH$111,AH124),0)</f>
        <v>7985</v>
      </c>
      <c r="AM124" s="92"/>
      <c r="AN124" s="54" t="s">
        <v>140</v>
      </c>
      <c r="AO124" s="55"/>
      <c r="AP124" s="23"/>
      <c r="AQ124" s="24">
        <f>IF(SUMIFS(AP$34:AP$111,AN$34:AN$111,AN124)-SUMIFS(AQ$34:AQ$111,AN$34:AN$111,AN124)&lt;0,-SUMIFS(AP$34:AP$111,AN$34:AN$111,AN124)+SUMIFS(AQ$34:AQ$111,AN$34:AN$111,AN124),0)</f>
        <v>0</v>
      </c>
      <c r="AS124" s="92"/>
      <c r="AT124" s="54" t="s">
        <v>140</v>
      </c>
      <c r="AU124" s="55"/>
      <c r="AV124" s="23"/>
      <c r="AW124" s="24">
        <f>IF(SUMIFS(AV$34:AV$111,AT$34:AT$111,AT124)-SUMIFS(AW$34:AW$111,AT$34:AT$111,AT124)&lt;0,-SUMIFS(AV$34:AV$111,AT$34:AT$111,AT124)+SUMIFS(AW$34:AW$111,AT$34:AT$111,AT124),0)</f>
        <v>0</v>
      </c>
      <c r="AY124" s="92"/>
      <c r="AZ124" s="54" t="s">
        <v>140</v>
      </c>
      <c r="BA124" s="55"/>
      <c r="BB124" s="23"/>
      <c r="BC124" s="24">
        <f>IF(SUMIFS(BB$34:BB$111,AZ$34:AZ$111,AZ124)-SUMIFS(BC$34:BC$111,AZ$34:AZ$111,AZ124)&lt;0,-SUMIFS(BB$34:BB$111,AZ$34:AZ$111,AZ124)+SUMIFS(BC$34:BC$111,AZ$34:AZ$111,AZ124),0)</f>
        <v>22160</v>
      </c>
      <c r="BE124" s="92"/>
      <c r="BF124" s="54" t="s">
        <v>140</v>
      </c>
      <c r="BG124" s="55"/>
      <c r="BH124" s="23"/>
      <c r="BI124" s="24">
        <f>IF(SUMIFS(BH$34:BH$111,BF$34:BF$111,BF124)-SUMIFS(BI$34:BI$111,BF$34:BF$111,BF124)&lt;0,-SUMIFS(BH$34:BH$111,BF$34:BF$111,BF124)+SUMIFS(BI$34:BI$111,BF$34:BF$111,BF124),0)</f>
        <v>10000</v>
      </c>
      <c r="BK124" s="92"/>
      <c r="BL124" s="54" t="s">
        <v>140</v>
      </c>
      <c r="BM124" s="55"/>
      <c r="BN124" s="23"/>
      <c r="BO124" s="24">
        <f>IF(SUMIFS(BN$34:BN$111,BL$34:BL$111,BL124)-SUMIFS(BO$34:BO$111,BL$34:BL$111,BL124)&lt;0,-SUMIFS(BN$34:BN$111,BL$34:BL$111,BL124)+SUMIFS(BO$34:BO$111,BL$34:BL$111,BL124),0)</f>
        <v>0</v>
      </c>
    </row>
    <row r="125" spans="2:67" x14ac:dyDescent="0.35">
      <c r="B125" s="93"/>
      <c r="C125" s="106" t="s">
        <v>33</v>
      </c>
      <c r="D125" s="107"/>
      <c r="E125" s="29">
        <f>+SUM(E121:E124)</f>
        <v>0</v>
      </c>
      <c r="F125" s="30">
        <f>+SUM(F121:F124)</f>
        <v>0</v>
      </c>
      <c r="K125" s="93"/>
      <c r="L125" s="106" t="s">
        <v>33</v>
      </c>
      <c r="M125" s="107"/>
      <c r="N125" s="29">
        <f>+SUM(N121:N124)</f>
        <v>0</v>
      </c>
      <c r="O125" s="30">
        <f>+SUM(O121:O124)</f>
        <v>4060</v>
      </c>
      <c r="Q125" s="93"/>
      <c r="R125" s="106" t="s">
        <v>33</v>
      </c>
      <c r="S125" s="107"/>
      <c r="T125" s="29">
        <f>+SUM(T121:T124)</f>
        <v>0</v>
      </c>
      <c r="U125" s="30">
        <f>+SUM(U121:U124)</f>
        <v>8360</v>
      </c>
      <c r="AA125" s="93"/>
      <c r="AB125" s="106" t="s">
        <v>33</v>
      </c>
      <c r="AC125" s="107"/>
      <c r="AD125" s="29">
        <f>+SUM(AD121:AD124)</f>
        <v>0</v>
      </c>
      <c r="AE125" s="30">
        <f>+SUM(AE121:AE124)</f>
        <v>7985</v>
      </c>
      <c r="AG125" s="93"/>
      <c r="AH125" s="106" t="s">
        <v>33</v>
      </c>
      <c r="AI125" s="107"/>
      <c r="AJ125" s="29">
        <f>+SUM(AJ121:AJ124)</f>
        <v>0</v>
      </c>
      <c r="AK125" s="30">
        <f>+SUM(AK121:AK124)</f>
        <v>5366</v>
      </c>
      <c r="AM125" s="93"/>
      <c r="AN125" s="106" t="s">
        <v>33</v>
      </c>
      <c r="AO125" s="107"/>
      <c r="AP125" s="29">
        <f>+SUM(AP121:AP124)</f>
        <v>0</v>
      </c>
      <c r="AQ125" s="30">
        <f>+SUM(AQ121:AQ124)</f>
        <v>9980</v>
      </c>
      <c r="AS125" s="93"/>
      <c r="AT125" s="106" t="s">
        <v>33</v>
      </c>
      <c r="AU125" s="107"/>
      <c r="AV125" s="29">
        <f>+SUM(AV121:AV124)</f>
        <v>0</v>
      </c>
      <c r="AW125" s="30">
        <f>+SUM(AW121:AW124)</f>
        <v>32160</v>
      </c>
      <c r="AY125" s="93"/>
      <c r="AZ125" s="106" t="s">
        <v>33</v>
      </c>
      <c r="BA125" s="107"/>
      <c r="BB125" s="29">
        <f>+SUM(BB121:BB124)</f>
        <v>0</v>
      </c>
      <c r="BC125" s="30">
        <f>+SUM(BC121:BC124)</f>
        <v>0</v>
      </c>
      <c r="BE125" s="93"/>
      <c r="BF125" s="106" t="s">
        <v>33</v>
      </c>
      <c r="BG125" s="107"/>
      <c r="BH125" s="29">
        <f>+SUM(BH121:BH124)</f>
        <v>0</v>
      </c>
      <c r="BI125" s="30">
        <f>+SUM(BI121:BI124)</f>
        <v>88200</v>
      </c>
      <c r="BK125" s="93"/>
      <c r="BL125" s="106" t="s">
        <v>33</v>
      </c>
      <c r="BM125" s="107"/>
      <c r="BN125" s="29">
        <f>+SUM(BN121:BN124)</f>
        <v>0</v>
      </c>
      <c r="BO125" s="30">
        <f>+SUM(BO121:BO124)</f>
        <v>8585</v>
      </c>
    </row>
    <row r="126" spans="2:67" x14ac:dyDescent="0.35">
      <c r="B126" s="91" t="s">
        <v>34</v>
      </c>
      <c r="C126" s="94" t="s">
        <v>139</v>
      </c>
      <c r="D126" s="95"/>
      <c r="E126" s="9">
        <f>+SUMIFS(E$34:E$111,C$34:C$111,C126)-SUMIFS(F$34:F$111,C$34:C$111,C126)</f>
        <v>1000</v>
      </c>
      <c r="F126" s="22"/>
      <c r="K126" s="91" t="s">
        <v>34</v>
      </c>
      <c r="L126" s="94" t="s">
        <v>139</v>
      </c>
      <c r="M126" s="95"/>
      <c r="N126" s="9">
        <f>+SUMIFS(N$34:N$111,L$34:L$111,L126)-SUMIFS(O$34:O$111,L$34:L$111,L126)</f>
        <v>0</v>
      </c>
      <c r="O126" s="22"/>
      <c r="Q126" s="91" t="s">
        <v>34</v>
      </c>
      <c r="R126" s="94" t="s">
        <v>139</v>
      </c>
      <c r="S126" s="95"/>
      <c r="T126" s="9">
        <f>+SUMIFS(T$34:T$111,R$34:R$111,R126)-SUMIFS(U$34:U$111,R$34:R$111,R126)</f>
        <v>3000</v>
      </c>
      <c r="U126" s="22"/>
      <c r="AA126" s="91" t="s">
        <v>34</v>
      </c>
      <c r="AB126" s="94" t="s">
        <v>139</v>
      </c>
      <c r="AC126" s="95"/>
      <c r="AD126" s="9">
        <f>+SUMIFS(AD$34:AD$111,AB$34:AB$111,AB126)-SUMIFS(AE$34:AE$111,AB$34:AB$111,AB126)</f>
        <v>0</v>
      </c>
      <c r="AE126" s="22"/>
      <c r="AG126" s="91" t="s">
        <v>34</v>
      </c>
      <c r="AH126" s="94" t="s">
        <v>139</v>
      </c>
      <c r="AI126" s="95"/>
      <c r="AJ126" s="9">
        <f>+SUMIFS(AJ$34:AJ$111,AH$34:AH$111,AH126)-SUMIFS(AK$34:AK$111,AH$34:AH$111,AH126)</f>
        <v>0</v>
      </c>
      <c r="AK126" s="22"/>
      <c r="AM126" s="91" t="s">
        <v>34</v>
      </c>
      <c r="AN126" s="94" t="s">
        <v>139</v>
      </c>
      <c r="AO126" s="95"/>
      <c r="AP126" s="9">
        <f>+SUMIFS(AP$34:AP$111,AN$34:AN$111,AN126)-SUMIFS(AQ$34:AQ$111,AN$34:AN$111,AN126)</f>
        <v>0</v>
      </c>
      <c r="AQ126" s="22"/>
      <c r="AS126" s="91" t="s">
        <v>34</v>
      </c>
      <c r="AT126" s="94" t="s">
        <v>139</v>
      </c>
      <c r="AU126" s="95"/>
      <c r="AV126" s="9">
        <f>+SUMIFS(AV$34:AV$111,AT$34:AT$111,AT126)-SUMIFS(AW$34:AW$111,AT$34:AT$111,AT126)</f>
        <v>0</v>
      </c>
      <c r="AW126" s="22"/>
      <c r="AY126" s="91" t="s">
        <v>34</v>
      </c>
      <c r="AZ126" s="94" t="s">
        <v>139</v>
      </c>
      <c r="BA126" s="95"/>
      <c r="BB126" s="9">
        <f>+SUMIFS(BB$34:BB$111,AZ$34:AZ$111,AZ126)-SUMIFS(BC$34:BC$111,AZ$34:AZ$111,AZ126)</f>
        <v>0</v>
      </c>
      <c r="BC126" s="22"/>
      <c r="BE126" s="91" t="s">
        <v>34</v>
      </c>
      <c r="BF126" s="94" t="s">
        <v>139</v>
      </c>
      <c r="BG126" s="95"/>
      <c r="BH126" s="9">
        <f>+SUMIFS(BH$34:BH$111,BF$34:BF$111,BF126)-SUMIFS(BI$34:BI$111,BF$34:BF$111,BF126)</f>
        <v>0</v>
      </c>
      <c r="BI126" s="22"/>
      <c r="BK126" s="91" t="s">
        <v>34</v>
      </c>
      <c r="BL126" s="94" t="s">
        <v>139</v>
      </c>
      <c r="BM126" s="95"/>
      <c r="BN126" s="9">
        <f>+SUMIFS(BN$34:BN$111,BL$34:BL$111,BL126)-SUMIFS(BO$34:BO$111,BL$34:BL$111,BL126)</f>
        <v>350</v>
      </c>
      <c r="BO126" s="22"/>
    </row>
    <row r="127" spans="2:67" x14ac:dyDescent="0.35">
      <c r="B127" s="92"/>
      <c r="C127" s="281" t="s">
        <v>234</v>
      </c>
      <c r="D127" s="282"/>
      <c r="E127" s="23">
        <f>+SUMIFS(E$34:E$111,C$34:C$111,C127)-SUMIFS(F$34:F$111,C$34:C$111,C127)</f>
        <v>390</v>
      </c>
      <c r="F127" s="24"/>
      <c r="K127" s="92"/>
      <c r="L127" s="281" t="s">
        <v>234</v>
      </c>
      <c r="M127" s="282"/>
      <c r="N127" s="23">
        <f>+SUMIFS(N$34:N$111,L$34:L$111,L127)-SUMIFS(O$34:O$111,L$34:L$111,L127)</f>
        <v>600</v>
      </c>
      <c r="O127" s="24"/>
      <c r="Q127" s="92"/>
      <c r="R127" s="281" t="s">
        <v>234</v>
      </c>
      <c r="S127" s="282"/>
      <c r="T127" s="23">
        <f>+SUMIFS(T$34:T$111,R$34:R$111,R127)-SUMIFS(U$34:U$111,R$34:R$111,R127)</f>
        <v>360</v>
      </c>
      <c r="U127" s="24"/>
      <c r="AA127" s="92"/>
      <c r="AB127" s="281" t="s">
        <v>234</v>
      </c>
      <c r="AC127" s="282"/>
      <c r="AD127" s="23">
        <f>+SUMIFS(AD$34:AD$111,AB$34:AB$111,AB127)-SUMIFS(AE$34:AE$111,AB$34:AB$111,AB127)</f>
        <v>196</v>
      </c>
      <c r="AE127" s="24"/>
      <c r="AG127" s="92"/>
      <c r="AH127" s="281" t="s">
        <v>234</v>
      </c>
      <c r="AI127" s="282"/>
      <c r="AJ127" s="23">
        <f>+SUMIFS(AJ$34:AJ$111,AH$34:AH$111,AH127)-SUMIFS(AK$34:AK$111,AH$34:AH$111,AH127)</f>
        <v>366</v>
      </c>
      <c r="AK127" s="24"/>
      <c r="AM127" s="92"/>
      <c r="AN127" s="281" t="s">
        <v>234</v>
      </c>
      <c r="AO127" s="282"/>
      <c r="AP127" s="23">
        <f>+SUMIFS(AP$34:AP$111,AN$34:AN$111,AN127)-SUMIFS(AQ$34:AQ$111,AN$34:AN$111,AN127)</f>
        <v>-20</v>
      </c>
      <c r="AQ127" s="24"/>
      <c r="AS127" s="92"/>
      <c r="AT127" s="281" t="s">
        <v>234</v>
      </c>
      <c r="AU127" s="282"/>
      <c r="AV127" s="23">
        <f>+SUMIFS(AV$34:AV$111,AT$34:AT$111,AT127)-SUMIFS(AW$34:AW$111,AT$34:AT$111,AT127)</f>
        <v>100</v>
      </c>
      <c r="AW127" s="24"/>
      <c r="AY127" s="92"/>
      <c r="AZ127" s="281" t="s">
        <v>234</v>
      </c>
      <c r="BA127" s="282"/>
      <c r="BB127" s="23">
        <f>+SUMIFS(BB$34:BB$111,AZ$34:AZ$111,AZ127)-SUMIFS(BC$34:BC$111,AZ$34:AZ$111,AZ127)</f>
        <v>400</v>
      </c>
      <c r="BC127" s="24"/>
      <c r="BE127" s="92"/>
      <c r="BF127" s="281" t="s">
        <v>234</v>
      </c>
      <c r="BG127" s="282"/>
      <c r="BH127" s="23">
        <f>+SUMIFS(BH$34:BH$111,BF$34:BF$111,BF127)-SUMIFS(BI$34:BI$111,BF$34:BF$111,BF127)</f>
        <v>200</v>
      </c>
      <c r="BI127" s="24"/>
      <c r="BK127" s="92"/>
      <c r="BL127" s="281" t="s">
        <v>234</v>
      </c>
      <c r="BM127" s="282"/>
      <c r="BN127" s="23">
        <f>+SUMIFS(BN$34:BN$111,BL$34:BL$111,BL127)-SUMIFS(BO$34:BO$111,BL$34:BL$111,BL127)</f>
        <v>496.5</v>
      </c>
      <c r="BO127" s="24"/>
    </row>
    <row r="128" spans="2:67" x14ac:dyDescent="0.35">
      <c r="B128" s="92"/>
      <c r="C128" s="52" t="s">
        <v>132</v>
      </c>
      <c r="D128" s="53"/>
      <c r="E128" s="11"/>
      <c r="F128" s="31">
        <f>-SUMIFS(E$34:E$111,C$34:C$111,C128)+SUMIFS(F$34:F$111,C$34:C$111,C128)</f>
        <v>2060</v>
      </c>
      <c r="K128" s="92"/>
      <c r="L128" s="52" t="s">
        <v>132</v>
      </c>
      <c r="M128" s="53"/>
      <c r="N128" s="11"/>
      <c r="O128" s="31">
        <f>-SUMIFS(N$34:N$111,L$34:L$111,L128)+SUMIFS(O$34:O$111,L$34:L$111,L128)</f>
        <v>3000</v>
      </c>
      <c r="Q128" s="92"/>
      <c r="R128" s="52" t="s">
        <v>132</v>
      </c>
      <c r="S128" s="53"/>
      <c r="T128" s="11"/>
      <c r="U128" s="31">
        <f>-SUMIFS(T$34:T$111,R$34:R$111,R128)+SUMIFS(U$34:U$111,R$34:R$111,R128)</f>
        <v>2105</v>
      </c>
      <c r="AA128" s="92"/>
      <c r="AB128" s="52" t="s">
        <v>132</v>
      </c>
      <c r="AC128" s="53"/>
      <c r="AD128" s="11"/>
      <c r="AE128" s="31">
        <f>-SUMIFS(AD$34:AD$111,AB$34:AB$111,AB128)+SUMIFS(AE$34:AE$111,AB$34:AB$111,AB128)</f>
        <v>1015</v>
      </c>
      <c r="AG128" s="92"/>
      <c r="AH128" s="52" t="s">
        <v>132</v>
      </c>
      <c r="AI128" s="53"/>
      <c r="AJ128" s="11"/>
      <c r="AK128" s="31">
        <f>-SUMIFS(AJ$34:AJ$111,AH$34:AH$111,AH128)+SUMIFS(AK$34:AK$111,AH$34:AH$111,AH128)</f>
        <v>2225</v>
      </c>
      <c r="AM128" s="92"/>
      <c r="AN128" s="52" t="s">
        <v>132</v>
      </c>
      <c r="AO128" s="53"/>
      <c r="AP128" s="11"/>
      <c r="AQ128" s="31">
        <f>-SUMIFS(AP$34:AP$111,AN$34:AN$111,AN128)+SUMIFS(AQ$34:AQ$111,AN$34:AN$111,AN128)</f>
        <v>115</v>
      </c>
      <c r="AS128" s="92"/>
      <c r="AT128" s="52" t="s">
        <v>132</v>
      </c>
      <c r="AU128" s="53"/>
      <c r="AV128" s="11"/>
      <c r="AW128" s="31">
        <f>-SUMIFS(AV$34:AV$111,AT$34:AT$111,AT128)+SUMIFS(AW$34:AW$111,AT$34:AT$111,AT128)</f>
        <v>500</v>
      </c>
      <c r="AY128" s="92"/>
      <c r="AZ128" s="52" t="s">
        <v>132</v>
      </c>
      <c r="BA128" s="53"/>
      <c r="BB128" s="11"/>
      <c r="BC128" s="31">
        <f>-SUMIFS(BB$34:BB$111,AZ$34:AZ$111,AZ128)+SUMIFS(BC$34:BC$111,AZ$34:AZ$111,AZ128)</f>
        <v>2000</v>
      </c>
      <c r="BE128" s="92"/>
      <c r="BF128" s="52" t="s">
        <v>132</v>
      </c>
      <c r="BG128" s="53"/>
      <c r="BH128" s="11"/>
      <c r="BI128" s="31">
        <f>-SUMIFS(BH$34:BH$111,BF$34:BF$111,BF128)+SUMIFS(BI$34:BI$111,BF$34:BF$111,BF128)</f>
        <v>1000</v>
      </c>
      <c r="BK128" s="92"/>
      <c r="BL128" s="52" t="s">
        <v>132</v>
      </c>
      <c r="BM128" s="53"/>
      <c r="BN128" s="11"/>
      <c r="BO128" s="31">
        <f>-SUMIFS(BN$34:BN$111,BL$34:BL$111,BL128)+SUMIFS(BO$34:BO$111,BL$34:BL$111,BL128)</f>
        <v>2545</v>
      </c>
    </row>
    <row r="129" spans="2:67" ht="15" thickBot="1" x14ac:dyDescent="0.4">
      <c r="B129" s="92"/>
      <c r="C129" s="110" t="s">
        <v>35</v>
      </c>
      <c r="D129" s="111"/>
      <c r="E129" s="32">
        <f>+SUM(E126:E128)</f>
        <v>1390</v>
      </c>
      <c r="F129" s="33">
        <f>+SUM(F126:F128)</f>
        <v>2060</v>
      </c>
      <c r="K129" s="92"/>
      <c r="L129" s="110" t="s">
        <v>35</v>
      </c>
      <c r="M129" s="111"/>
      <c r="N129" s="32">
        <f>+SUM(N126:N128)</f>
        <v>600</v>
      </c>
      <c r="O129" s="33">
        <f>+SUM(O126:O128)</f>
        <v>3000</v>
      </c>
      <c r="Q129" s="92"/>
      <c r="R129" s="110" t="s">
        <v>35</v>
      </c>
      <c r="S129" s="111"/>
      <c r="T129" s="32">
        <f>+SUM(T126:T128)</f>
        <v>3360</v>
      </c>
      <c r="U129" s="33">
        <f>+SUM(U126:U128)</f>
        <v>2105</v>
      </c>
      <c r="AA129" s="92"/>
      <c r="AB129" s="110" t="s">
        <v>35</v>
      </c>
      <c r="AC129" s="111"/>
      <c r="AD129" s="32">
        <f>+SUM(AD126:AD128)</f>
        <v>196</v>
      </c>
      <c r="AE129" s="33">
        <f>+SUM(AE126:AE128)</f>
        <v>1015</v>
      </c>
      <c r="AG129" s="92"/>
      <c r="AH129" s="110" t="s">
        <v>35</v>
      </c>
      <c r="AI129" s="111"/>
      <c r="AJ129" s="32">
        <f>+SUM(AJ126:AJ128)</f>
        <v>366</v>
      </c>
      <c r="AK129" s="33">
        <f>+SUM(AK126:AK128)</f>
        <v>2225</v>
      </c>
      <c r="AM129" s="92"/>
      <c r="AN129" s="110" t="s">
        <v>35</v>
      </c>
      <c r="AO129" s="111"/>
      <c r="AP129" s="32">
        <f>+SUM(AP126:AP128)</f>
        <v>-20</v>
      </c>
      <c r="AQ129" s="33">
        <f>+SUM(AQ126:AQ128)</f>
        <v>115</v>
      </c>
      <c r="AS129" s="92"/>
      <c r="AT129" s="110" t="s">
        <v>35</v>
      </c>
      <c r="AU129" s="111"/>
      <c r="AV129" s="32">
        <f>+SUM(AV126:AV128)</f>
        <v>100</v>
      </c>
      <c r="AW129" s="33">
        <f>+SUM(AW126:AW128)</f>
        <v>500</v>
      </c>
      <c r="AY129" s="92"/>
      <c r="AZ129" s="110" t="s">
        <v>35</v>
      </c>
      <c r="BA129" s="111"/>
      <c r="BB129" s="32">
        <f>+SUM(BB126:BB128)</f>
        <v>400</v>
      </c>
      <c r="BC129" s="33">
        <f>+SUM(BC126:BC128)</f>
        <v>2000</v>
      </c>
      <c r="BE129" s="92"/>
      <c r="BF129" s="110" t="s">
        <v>35</v>
      </c>
      <c r="BG129" s="111"/>
      <c r="BH129" s="32">
        <f>+SUM(BH126:BH128)</f>
        <v>200</v>
      </c>
      <c r="BI129" s="33">
        <f>+SUM(BI126:BI128)</f>
        <v>1000</v>
      </c>
      <c r="BK129" s="92"/>
      <c r="BL129" s="110" t="s">
        <v>35</v>
      </c>
      <c r="BM129" s="111"/>
      <c r="BN129" s="32">
        <f>+SUM(BN126:BN128)</f>
        <v>846.5</v>
      </c>
      <c r="BO129" s="33">
        <f>+SUM(BO126:BO128)</f>
        <v>2545</v>
      </c>
    </row>
    <row r="130" spans="2:67" ht="15.5" thickTop="1" thickBot="1" x14ac:dyDescent="0.4">
      <c r="B130" s="3" t="s">
        <v>28</v>
      </c>
      <c r="C130" s="34"/>
      <c r="D130" s="34"/>
      <c r="E130" s="35">
        <f>+E129+E125+E120</f>
        <v>2060</v>
      </c>
      <c r="F130" s="36">
        <f>+F129+F125+F120</f>
        <v>2060</v>
      </c>
      <c r="K130" s="3" t="s">
        <v>28</v>
      </c>
      <c r="L130" s="34"/>
      <c r="M130" s="34"/>
      <c r="N130" s="35">
        <f>+N129+N125+N120</f>
        <v>7060</v>
      </c>
      <c r="O130" s="36">
        <f>+O129+O125+O120</f>
        <v>7060</v>
      </c>
      <c r="Q130" s="3" t="s">
        <v>28</v>
      </c>
      <c r="R130" s="34"/>
      <c r="S130" s="34"/>
      <c r="T130" s="35">
        <f>+T129+T125+T120</f>
        <v>10465</v>
      </c>
      <c r="U130" s="36">
        <f>+U129+U125+U120</f>
        <v>10465</v>
      </c>
      <c r="AA130" s="3" t="s">
        <v>28</v>
      </c>
      <c r="AB130" s="34"/>
      <c r="AC130" s="34"/>
      <c r="AD130" s="35">
        <f>+AD129+AD125+AD120</f>
        <v>9000</v>
      </c>
      <c r="AE130" s="36">
        <f>+AE129+AE125+AE120</f>
        <v>9000</v>
      </c>
      <c r="AG130" s="3" t="s">
        <v>28</v>
      </c>
      <c r="AH130" s="34"/>
      <c r="AI130" s="34"/>
      <c r="AJ130" s="35">
        <f>+AJ129+AJ125+AJ120</f>
        <v>7591</v>
      </c>
      <c r="AK130" s="36">
        <f>+AK129+AK125+AK120</f>
        <v>7591</v>
      </c>
      <c r="AM130" s="3" t="s">
        <v>28</v>
      </c>
      <c r="AN130" s="34"/>
      <c r="AO130" s="34"/>
      <c r="AP130" s="35">
        <f>+AP129+AP125+AP120</f>
        <v>10095</v>
      </c>
      <c r="AQ130" s="36">
        <f>+AQ129+AQ125+AQ120</f>
        <v>10095</v>
      </c>
      <c r="AS130" s="3" t="s">
        <v>28</v>
      </c>
      <c r="AT130" s="34"/>
      <c r="AU130" s="34"/>
      <c r="AV130" s="35">
        <f>+AV129+AV125+AV120</f>
        <v>32660</v>
      </c>
      <c r="AW130" s="36">
        <f>+AW129+AW125+AW120</f>
        <v>32660</v>
      </c>
      <c r="AY130" s="3" t="s">
        <v>28</v>
      </c>
      <c r="AZ130" s="34"/>
      <c r="BA130" s="34"/>
      <c r="BB130" s="35">
        <f>+BB129+BB125+BB120</f>
        <v>2000</v>
      </c>
      <c r="BC130" s="36">
        <f>+BC129+BC125+BC120</f>
        <v>2000</v>
      </c>
      <c r="BE130" s="3" t="s">
        <v>28</v>
      </c>
      <c r="BF130" s="34"/>
      <c r="BG130" s="34"/>
      <c r="BH130" s="35">
        <f>+BH129+BH125+BH120</f>
        <v>89200</v>
      </c>
      <c r="BI130" s="36">
        <f>+BI129+BI125+BI120</f>
        <v>89200</v>
      </c>
      <c r="BK130" s="3" t="s">
        <v>28</v>
      </c>
      <c r="BL130" s="34"/>
      <c r="BM130" s="34"/>
      <c r="BN130" s="35">
        <f>+BN129+BN125+BN120</f>
        <v>11130</v>
      </c>
      <c r="BO130" s="36">
        <f>+BO129+BO125+BO120</f>
        <v>11130</v>
      </c>
    </row>
    <row r="131" spans="2:67" ht="15.5" thickTop="1" thickBot="1" x14ac:dyDescent="0.4"/>
    <row r="132" spans="2:67" ht="15.5" thickTop="1" thickBot="1" x14ac:dyDescent="0.4">
      <c r="B132" s="112" t="s">
        <v>36</v>
      </c>
      <c r="C132" s="96"/>
      <c r="D132" s="99"/>
      <c r="E132" s="98" t="s">
        <v>37</v>
      </c>
      <c r="F132" s="97"/>
      <c r="K132" s="112" t="s">
        <v>36</v>
      </c>
      <c r="L132" s="96"/>
      <c r="M132" s="99"/>
      <c r="N132" s="98" t="s">
        <v>37</v>
      </c>
      <c r="O132" s="97"/>
      <c r="Q132" s="112" t="s">
        <v>36</v>
      </c>
      <c r="R132" s="96"/>
      <c r="S132" s="99"/>
      <c r="T132" s="98" t="s">
        <v>37</v>
      </c>
      <c r="U132" s="97"/>
      <c r="AA132" s="112" t="s">
        <v>36</v>
      </c>
      <c r="AB132" s="96"/>
      <c r="AC132" s="99"/>
      <c r="AD132" s="98" t="s">
        <v>37</v>
      </c>
      <c r="AE132" s="97"/>
      <c r="AG132" s="112" t="s">
        <v>36</v>
      </c>
      <c r="AH132" s="96"/>
      <c r="AI132" s="99"/>
      <c r="AJ132" s="98" t="s">
        <v>37</v>
      </c>
      <c r="AK132" s="97"/>
      <c r="AM132" s="112" t="s">
        <v>36</v>
      </c>
      <c r="AN132" s="96"/>
      <c r="AO132" s="99"/>
      <c r="AP132" s="98" t="s">
        <v>37</v>
      </c>
      <c r="AQ132" s="97"/>
      <c r="AS132" s="112" t="s">
        <v>36</v>
      </c>
      <c r="AT132" s="96"/>
      <c r="AU132" s="99"/>
      <c r="AV132" s="98" t="s">
        <v>37</v>
      </c>
      <c r="AW132" s="97"/>
      <c r="AY132" s="112" t="s">
        <v>36</v>
      </c>
      <c r="AZ132" s="96"/>
      <c r="BA132" s="99"/>
      <c r="BB132" s="98" t="s">
        <v>37</v>
      </c>
      <c r="BC132" s="97"/>
      <c r="BE132" s="112" t="s">
        <v>36</v>
      </c>
      <c r="BF132" s="96"/>
      <c r="BG132" s="99"/>
      <c r="BH132" s="98" t="s">
        <v>37</v>
      </c>
      <c r="BI132" s="97"/>
      <c r="BK132" s="112" t="s">
        <v>36</v>
      </c>
      <c r="BL132" s="96"/>
      <c r="BM132" s="99"/>
      <c r="BN132" s="98" t="s">
        <v>37</v>
      </c>
      <c r="BO132" s="97"/>
    </row>
    <row r="133" spans="2:67" ht="15" thickTop="1" x14ac:dyDescent="0.35">
      <c r="B133" s="113" t="s">
        <v>138</v>
      </c>
      <c r="C133" s="114"/>
      <c r="D133" s="115"/>
      <c r="E133" s="116">
        <f>+E116-F122</f>
        <v>0</v>
      </c>
      <c r="F133" s="117"/>
      <c r="K133" s="113" t="s">
        <v>138</v>
      </c>
      <c r="L133" s="114"/>
      <c r="M133" s="115"/>
      <c r="N133" s="116">
        <f>E133+N116-O122</f>
        <v>0</v>
      </c>
      <c r="O133" s="117"/>
      <c r="Q133" s="113" t="s">
        <v>138</v>
      </c>
      <c r="R133" s="114"/>
      <c r="S133" s="115"/>
      <c r="T133" s="116">
        <f>N133+T116-U122</f>
        <v>0</v>
      </c>
      <c r="U133" s="117"/>
      <c r="AA133" s="113" t="s">
        <v>138</v>
      </c>
      <c r="AB133" s="114"/>
      <c r="AC133" s="115"/>
      <c r="AD133" s="116">
        <f>T133+AD116-AE122</f>
        <v>0</v>
      </c>
      <c r="AE133" s="117"/>
      <c r="AG133" s="113" t="s">
        <v>138</v>
      </c>
      <c r="AH133" s="114"/>
      <c r="AI133" s="115"/>
      <c r="AJ133" s="116">
        <f>AD133+AJ116-AK122</f>
        <v>0</v>
      </c>
      <c r="AK133" s="117"/>
      <c r="AM133" s="113" t="s">
        <v>138</v>
      </c>
      <c r="AN133" s="114"/>
      <c r="AO133" s="115"/>
      <c r="AP133" s="116">
        <f>AJ133+AP116-AQ122</f>
        <v>0</v>
      </c>
      <c r="AQ133" s="117"/>
      <c r="AS133" s="113" t="s">
        <v>138</v>
      </c>
      <c r="AT133" s="114"/>
      <c r="AU133" s="115"/>
      <c r="AV133" s="116">
        <f>AP133+AV116-AW122</f>
        <v>0</v>
      </c>
      <c r="AW133" s="117"/>
      <c r="AY133" s="113" t="s">
        <v>138</v>
      </c>
      <c r="AZ133" s="114"/>
      <c r="BA133" s="115"/>
      <c r="BB133" s="116">
        <f>AV133+BB116-BC122</f>
        <v>0</v>
      </c>
      <c r="BC133" s="117"/>
      <c r="BE133" s="113" t="s">
        <v>138</v>
      </c>
      <c r="BF133" s="114"/>
      <c r="BG133" s="115"/>
      <c r="BH133" s="116">
        <f>BB133+BH116-BI122</f>
        <v>0</v>
      </c>
      <c r="BI133" s="117"/>
      <c r="BK133" s="113" t="s">
        <v>138</v>
      </c>
      <c r="BL133" s="114"/>
      <c r="BM133" s="115"/>
      <c r="BN133" s="116">
        <f>BH133+BN116-BO122</f>
        <v>0</v>
      </c>
      <c r="BO133" s="117"/>
    </row>
    <row r="134" spans="2:67" x14ac:dyDescent="0.35">
      <c r="B134" s="118" t="s">
        <v>140</v>
      </c>
      <c r="C134" s="119"/>
      <c r="D134" s="120"/>
      <c r="E134" s="121">
        <f>10000+E118-F124</f>
        <v>5940</v>
      </c>
      <c r="F134" s="122"/>
      <c r="K134" s="118" t="s">
        <v>140</v>
      </c>
      <c r="L134" s="119"/>
      <c r="M134" s="120"/>
      <c r="N134" s="121">
        <f>E134+N118-O124</f>
        <v>10000</v>
      </c>
      <c r="O134" s="122"/>
      <c r="Q134" s="118" t="s">
        <v>140</v>
      </c>
      <c r="R134" s="119"/>
      <c r="S134" s="120"/>
      <c r="T134" s="121">
        <f>N134+T118-U124</f>
        <v>0</v>
      </c>
      <c r="U134" s="122"/>
      <c r="AA134" s="118" t="s">
        <v>140</v>
      </c>
      <c r="AB134" s="119"/>
      <c r="AC134" s="120"/>
      <c r="AD134" s="121">
        <f>T134+AD118-AE124</f>
        <v>7985</v>
      </c>
      <c r="AE134" s="122"/>
      <c r="AG134" s="118" t="s">
        <v>140</v>
      </c>
      <c r="AH134" s="119"/>
      <c r="AI134" s="120"/>
      <c r="AJ134" s="121">
        <f>AD134+AJ118-AK124</f>
        <v>0</v>
      </c>
      <c r="AK134" s="122"/>
      <c r="AM134" s="118" t="s">
        <v>140</v>
      </c>
      <c r="AN134" s="119"/>
      <c r="AO134" s="120"/>
      <c r="AP134" s="121">
        <f>AJ134+AP118-AQ124</f>
        <v>0</v>
      </c>
      <c r="AQ134" s="122"/>
      <c r="AS134" s="118" t="s">
        <v>140</v>
      </c>
      <c r="AT134" s="119"/>
      <c r="AU134" s="120"/>
      <c r="AV134" s="121">
        <f>AP134+AV118-AW124</f>
        <v>32160</v>
      </c>
      <c r="AW134" s="122"/>
      <c r="AY134" s="118" t="s">
        <v>140</v>
      </c>
      <c r="AZ134" s="119"/>
      <c r="BA134" s="120"/>
      <c r="BB134" s="121">
        <f>AV134+BB118-BC124</f>
        <v>10000</v>
      </c>
      <c r="BC134" s="122"/>
      <c r="BE134" s="118" t="s">
        <v>140</v>
      </c>
      <c r="BF134" s="119"/>
      <c r="BG134" s="120"/>
      <c r="BH134" s="121">
        <f>BB134+BH118-BI124</f>
        <v>0</v>
      </c>
      <c r="BI134" s="122"/>
      <c r="BK134" s="118" t="s">
        <v>140</v>
      </c>
      <c r="BL134" s="119"/>
      <c r="BM134" s="120"/>
      <c r="BN134" s="121">
        <f>BH134+BN118-BO124</f>
        <v>8585</v>
      </c>
      <c r="BO134" s="122"/>
    </row>
    <row r="135" spans="2:67" ht="15" thickBot="1" x14ac:dyDescent="0.4">
      <c r="B135" s="123" t="s">
        <v>38</v>
      </c>
      <c r="C135" s="124"/>
      <c r="D135" s="125"/>
      <c r="E135" s="126">
        <f>+E20</f>
        <v>5940</v>
      </c>
      <c r="F135" s="127"/>
      <c r="K135" s="123" t="s">
        <v>38</v>
      </c>
      <c r="L135" s="124"/>
      <c r="M135" s="125"/>
      <c r="N135" s="126">
        <f>+N20</f>
        <v>10000</v>
      </c>
      <c r="O135" s="127"/>
      <c r="Q135" s="123" t="s">
        <v>38</v>
      </c>
      <c r="R135" s="124"/>
      <c r="S135" s="125"/>
      <c r="T135" s="126">
        <f>+T20</f>
        <v>0</v>
      </c>
      <c r="U135" s="127"/>
      <c r="AA135" s="123" t="s">
        <v>38</v>
      </c>
      <c r="AB135" s="124"/>
      <c r="AC135" s="125"/>
      <c r="AD135" s="126">
        <f>+AD20</f>
        <v>7985</v>
      </c>
      <c r="AE135" s="127"/>
      <c r="AG135" s="123" t="s">
        <v>38</v>
      </c>
      <c r="AH135" s="124"/>
      <c r="AI135" s="125"/>
      <c r="AJ135" s="126">
        <f>+AJ20</f>
        <v>0</v>
      </c>
      <c r="AK135" s="127"/>
      <c r="AM135" s="123" t="s">
        <v>38</v>
      </c>
      <c r="AN135" s="124"/>
      <c r="AO135" s="125"/>
      <c r="AP135" s="126">
        <f>+AP20</f>
        <v>0</v>
      </c>
      <c r="AQ135" s="127"/>
      <c r="AS135" s="123" t="s">
        <v>38</v>
      </c>
      <c r="AT135" s="124"/>
      <c r="AU135" s="125"/>
      <c r="AV135" s="126">
        <f>+AV20</f>
        <v>32160</v>
      </c>
      <c r="AW135" s="127"/>
      <c r="AY135" s="123" t="s">
        <v>38</v>
      </c>
      <c r="AZ135" s="124"/>
      <c r="BA135" s="125"/>
      <c r="BB135" s="126">
        <f>+BB20</f>
        <v>10000</v>
      </c>
      <c r="BC135" s="127"/>
      <c r="BE135" s="123" t="s">
        <v>38</v>
      </c>
      <c r="BF135" s="124"/>
      <c r="BG135" s="125"/>
      <c r="BH135" s="126">
        <f>+BH20</f>
        <v>0</v>
      </c>
      <c r="BI135" s="127"/>
      <c r="BK135" s="123" t="s">
        <v>38</v>
      </c>
      <c r="BL135" s="124"/>
      <c r="BM135" s="125"/>
      <c r="BN135" s="126">
        <f>+BN20</f>
        <v>8585</v>
      </c>
      <c r="BO135" s="127"/>
    </row>
    <row r="136" spans="2:67" ht="15.5" thickTop="1" thickBot="1" x14ac:dyDescent="0.4">
      <c r="B136" s="130" t="s">
        <v>39</v>
      </c>
      <c r="C136" s="131"/>
      <c r="D136" s="132"/>
      <c r="E136" s="128">
        <f>+E133+E134-E135</f>
        <v>0</v>
      </c>
      <c r="F136" s="129"/>
      <c r="K136" s="130" t="s">
        <v>39</v>
      </c>
      <c r="L136" s="131"/>
      <c r="M136" s="132"/>
      <c r="N136" s="128">
        <f>+N133+N134-N135</f>
        <v>0</v>
      </c>
      <c r="O136" s="129"/>
      <c r="Q136" s="130" t="s">
        <v>39</v>
      </c>
      <c r="R136" s="131"/>
      <c r="S136" s="132"/>
      <c r="T136" s="128">
        <f>+T133+T134-T135</f>
        <v>0</v>
      </c>
      <c r="U136" s="129"/>
      <c r="AA136" s="130" t="s">
        <v>39</v>
      </c>
      <c r="AB136" s="131"/>
      <c r="AC136" s="132"/>
      <c r="AD136" s="128">
        <f>+AD133+AD134-AD135</f>
        <v>0</v>
      </c>
      <c r="AE136" s="129"/>
      <c r="AG136" s="130" t="s">
        <v>39</v>
      </c>
      <c r="AH136" s="131"/>
      <c r="AI136" s="132"/>
      <c r="AJ136" s="128">
        <f>+AJ133+AJ134-AJ135</f>
        <v>0</v>
      </c>
      <c r="AK136" s="129"/>
      <c r="AM136" s="130" t="s">
        <v>39</v>
      </c>
      <c r="AN136" s="131"/>
      <c r="AO136" s="132"/>
      <c r="AP136" s="128">
        <f>+AP133+AP134-AP135</f>
        <v>0</v>
      </c>
      <c r="AQ136" s="129"/>
      <c r="AS136" s="130" t="s">
        <v>39</v>
      </c>
      <c r="AT136" s="131"/>
      <c r="AU136" s="132"/>
      <c r="AV136" s="128">
        <f>+AV133+AV134-AV135</f>
        <v>0</v>
      </c>
      <c r="AW136" s="129"/>
      <c r="AY136" s="130" t="s">
        <v>39</v>
      </c>
      <c r="AZ136" s="131"/>
      <c r="BA136" s="132"/>
      <c r="BB136" s="128">
        <f>+BB133+BB134-BB135</f>
        <v>0</v>
      </c>
      <c r="BC136" s="129"/>
      <c r="BE136" s="130" t="s">
        <v>39</v>
      </c>
      <c r="BF136" s="131"/>
      <c r="BG136" s="132"/>
      <c r="BH136" s="128">
        <f>+BH133+BH134-BH135</f>
        <v>0</v>
      </c>
      <c r="BI136" s="129"/>
      <c r="BK136" s="130" t="s">
        <v>39</v>
      </c>
      <c r="BL136" s="131"/>
      <c r="BM136" s="132"/>
      <c r="BN136" s="128">
        <f>+BN133+BN134-BN135</f>
        <v>0</v>
      </c>
      <c r="BO136" s="129"/>
    </row>
    <row r="137" spans="2:67" ht="15" thickTop="1" x14ac:dyDescent="0.35"/>
    <row r="138" spans="2:67" x14ac:dyDescent="0.35">
      <c r="B138" s="157" t="s">
        <v>210</v>
      </c>
    </row>
    <row r="139" spans="2:67" x14ac:dyDescent="0.35">
      <c r="B139" s="254" t="s">
        <v>211</v>
      </c>
      <c r="C139" t="s">
        <v>212</v>
      </c>
    </row>
    <row r="140" spans="2:67" x14ac:dyDescent="0.35">
      <c r="B140" s="220" t="s">
        <v>180</v>
      </c>
      <c r="C140" t="s">
        <v>213</v>
      </c>
    </row>
    <row r="141" spans="2:67" x14ac:dyDescent="0.35">
      <c r="B141" s="221" t="s">
        <v>181</v>
      </c>
      <c r="C141" t="s">
        <v>214</v>
      </c>
    </row>
    <row r="142" spans="2:67" x14ac:dyDescent="0.35">
      <c r="B142" s="271" t="s">
        <v>182</v>
      </c>
      <c r="C142" t="s">
        <v>215</v>
      </c>
    </row>
    <row r="144" spans="2:67" x14ac:dyDescent="0.35">
      <c r="B144" s="290"/>
      <c r="C144" t="s">
        <v>237</v>
      </c>
    </row>
    <row r="145" spans="2:3" x14ac:dyDescent="0.35">
      <c r="B145" s="291"/>
      <c r="C145" t="s">
        <v>235</v>
      </c>
    </row>
    <row r="146" spans="2:3" x14ac:dyDescent="0.35">
      <c r="B146" s="289"/>
      <c r="C146" t="s">
        <v>238</v>
      </c>
    </row>
    <row r="147" spans="2:3" x14ac:dyDescent="0.35">
      <c r="B147" s="293"/>
      <c r="C147" t="s">
        <v>236</v>
      </c>
    </row>
    <row r="148" spans="2:3" x14ac:dyDescent="0.35">
      <c r="B148" s="292"/>
      <c r="C148" t="s">
        <v>239</v>
      </c>
    </row>
    <row r="149" spans="2:3" x14ac:dyDescent="0.35">
      <c r="B149" s="298"/>
      <c r="C149" t="s">
        <v>240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5"/>
  <sheetViews>
    <sheetView topLeftCell="A42" zoomScaleNormal="100" workbookViewId="0">
      <selection activeCell="N48" sqref="A43:N48"/>
    </sheetView>
  </sheetViews>
  <sheetFormatPr baseColWidth="10" defaultRowHeight="14.5" x14ac:dyDescent="0.35"/>
  <cols>
    <col min="1" max="1" width="27.1796875" bestFit="1" customWidth="1"/>
    <col min="2" max="2" width="11.81640625" customWidth="1"/>
    <col min="3" max="3" width="27" customWidth="1"/>
    <col min="4" max="4" width="12.6328125" customWidth="1"/>
    <col min="5" max="5" width="10.453125" customWidth="1"/>
    <col min="6" max="6" width="17.453125" customWidth="1"/>
    <col min="7" max="7" width="17.1796875" customWidth="1"/>
    <col min="8" max="8" width="16.54296875" customWidth="1"/>
    <col min="9" max="9" width="20.36328125" customWidth="1"/>
    <col min="11" max="11" width="4.36328125" customWidth="1"/>
    <col min="12" max="12" width="11.453125" style="46" customWidth="1"/>
    <col min="13" max="13" width="5" customWidth="1"/>
    <col min="14" max="14" width="13.1796875" customWidth="1"/>
    <col min="23" max="23" width="23.1796875" customWidth="1"/>
    <col min="24" max="24" width="21" customWidth="1"/>
  </cols>
  <sheetData>
    <row r="1" spans="1:15" x14ac:dyDescent="0.35">
      <c r="A1" s="61" t="s">
        <v>11</v>
      </c>
      <c r="B1" s="61" t="s">
        <v>49</v>
      </c>
    </row>
    <row r="2" spans="1:15" x14ac:dyDescent="0.35">
      <c r="A2" s="37" t="s">
        <v>17</v>
      </c>
      <c r="B2" s="37" t="s">
        <v>40</v>
      </c>
    </row>
    <row r="3" spans="1:15" x14ac:dyDescent="0.35">
      <c r="A3" s="37" t="s">
        <v>23</v>
      </c>
      <c r="B3" s="37" t="s">
        <v>42</v>
      </c>
    </row>
    <row r="4" spans="1:15" x14ac:dyDescent="0.35">
      <c r="A4" s="37" t="s">
        <v>16</v>
      </c>
      <c r="B4" s="37" t="s">
        <v>43</v>
      </c>
    </row>
    <row r="5" spans="1:15" x14ac:dyDescent="0.35">
      <c r="A5" s="37" t="s">
        <v>21</v>
      </c>
      <c r="B5" s="37" t="s">
        <v>44</v>
      </c>
    </row>
    <row r="6" spans="1:15" x14ac:dyDescent="0.35">
      <c r="A6" s="37" t="s">
        <v>22</v>
      </c>
      <c r="B6" s="37" t="s">
        <v>45</v>
      </c>
    </row>
    <row r="7" spans="1:15" x14ac:dyDescent="0.35">
      <c r="A7" s="37" t="s">
        <v>18</v>
      </c>
      <c r="B7" s="37" t="s">
        <v>41</v>
      </c>
    </row>
    <row r="8" spans="1:15" x14ac:dyDescent="0.35">
      <c r="A8" s="37" t="s">
        <v>20</v>
      </c>
      <c r="B8" s="37" t="s">
        <v>46</v>
      </c>
    </row>
    <row r="9" spans="1:15" x14ac:dyDescent="0.35">
      <c r="A9" s="37" t="s">
        <v>19</v>
      </c>
      <c r="B9" s="37" t="s">
        <v>47</v>
      </c>
    </row>
    <row r="10" spans="1:15" x14ac:dyDescent="0.35">
      <c r="A10" s="37" t="s">
        <v>133</v>
      </c>
      <c r="B10" s="37" t="s">
        <v>141</v>
      </c>
    </row>
    <row r="11" spans="1:15" x14ac:dyDescent="0.35">
      <c r="A11" s="37" t="s">
        <v>134</v>
      </c>
      <c r="B11" s="37" t="s">
        <v>142</v>
      </c>
    </row>
    <row r="12" spans="1:15" x14ac:dyDescent="0.35">
      <c r="A12" s="37" t="s">
        <v>136</v>
      </c>
      <c r="B12" s="37" t="s">
        <v>143</v>
      </c>
    </row>
    <row r="13" spans="1:15" x14ac:dyDescent="0.35">
      <c r="B13" s="41"/>
      <c r="F13" s="40"/>
    </row>
    <row r="14" spans="1:15" x14ac:dyDescent="0.35">
      <c r="A14" s="61" t="s">
        <v>150</v>
      </c>
      <c r="B14" s="59" t="s">
        <v>152</v>
      </c>
      <c r="C14" s="59" t="s">
        <v>153</v>
      </c>
      <c r="F14" s="40"/>
      <c r="G14" s="40"/>
      <c r="H14" s="40"/>
      <c r="I14" s="40"/>
      <c r="J14" s="40"/>
      <c r="K14" s="69"/>
      <c r="L14" s="80"/>
      <c r="M14" s="69"/>
      <c r="N14" s="69"/>
      <c r="O14" s="69"/>
    </row>
    <row r="15" spans="1:15" x14ac:dyDescent="0.35">
      <c r="A15" s="38" t="s">
        <v>85</v>
      </c>
      <c r="B15" s="38" t="s">
        <v>97</v>
      </c>
      <c r="C15" s="38" t="s">
        <v>154</v>
      </c>
      <c r="F15" s="40"/>
      <c r="G15" s="40"/>
      <c r="H15" s="73"/>
      <c r="I15" s="41"/>
      <c r="J15" s="73"/>
      <c r="K15" s="69"/>
      <c r="L15" s="80"/>
      <c r="M15" s="69"/>
      <c r="N15" s="69"/>
      <c r="O15" s="69"/>
    </row>
    <row r="16" spans="1:15" x14ac:dyDescent="0.35">
      <c r="A16" s="37" t="s">
        <v>86</v>
      </c>
      <c r="B16" s="37" t="s">
        <v>98</v>
      </c>
      <c r="C16" s="38" t="s">
        <v>154</v>
      </c>
      <c r="D16" s="72"/>
      <c r="E16" s="69"/>
      <c r="F16" s="40"/>
      <c r="G16" s="40"/>
      <c r="H16" s="73"/>
      <c r="I16" s="41"/>
      <c r="J16" s="73"/>
      <c r="K16" s="69"/>
      <c r="L16" s="80"/>
      <c r="M16" s="69"/>
      <c r="N16" s="69"/>
      <c r="O16" s="69"/>
    </row>
    <row r="17" spans="1:12" x14ac:dyDescent="0.35">
      <c r="A17" s="37" t="s">
        <v>87</v>
      </c>
      <c r="B17" s="64" t="s">
        <v>99</v>
      </c>
      <c r="C17" s="38" t="s">
        <v>154</v>
      </c>
      <c r="D17" s="72"/>
      <c r="E17" s="69"/>
      <c r="F17" s="40"/>
      <c r="G17" s="40"/>
      <c r="H17" s="73"/>
      <c r="I17" s="41"/>
      <c r="J17" s="73"/>
    </row>
    <row r="18" spans="1:12" x14ac:dyDescent="0.35">
      <c r="A18" s="37" t="s">
        <v>88</v>
      </c>
      <c r="B18" s="37" t="s">
        <v>89</v>
      </c>
      <c r="C18" s="37" t="s">
        <v>155</v>
      </c>
      <c r="D18" s="72"/>
      <c r="E18" s="69"/>
      <c r="F18" s="40"/>
      <c r="G18" s="40"/>
      <c r="H18" s="73"/>
      <c r="I18" s="41"/>
      <c r="J18" s="73"/>
    </row>
    <row r="19" spans="1:12" x14ac:dyDescent="0.35">
      <c r="A19" s="57" t="s">
        <v>103</v>
      </c>
      <c r="B19" s="57" t="s">
        <v>89</v>
      </c>
      <c r="C19" s="37" t="s">
        <v>155</v>
      </c>
      <c r="D19" s="72"/>
      <c r="E19" s="69"/>
      <c r="F19" s="40"/>
      <c r="G19" s="40"/>
      <c r="H19" s="73"/>
      <c r="I19" s="41"/>
      <c r="J19" s="73"/>
    </row>
    <row r="20" spans="1:12" x14ac:dyDescent="0.35">
      <c r="A20" s="57" t="s">
        <v>104</v>
      </c>
      <c r="B20" s="57" t="s">
        <v>105</v>
      </c>
      <c r="C20" s="57" t="s">
        <v>156</v>
      </c>
      <c r="D20" s="72"/>
      <c r="E20" s="69"/>
      <c r="F20" s="40"/>
      <c r="G20" s="40"/>
      <c r="H20" s="73"/>
      <c r="I20" s="41"/>
      <c r="J20" s="73"/>
    </row>
    <row r="21" spans="1:12" x14ac:dyDescent="0.35">
      <c r="A21" s="57" t="s">
        <v>106</v>
      </c>
      <c r="B21" s="58" t="s">
        <v>107</v>
      </c>
      <c r="C21" s="58" t="s">
        <v>157</v>
      </c>
      <c r="D21" s="72"/>
      <c r="E21" s="69"/>
      <c r="F21" s="40"/>
      <c r="G21" s="40"/>
      <c r="H21" s="73"/>
      <c r="I21" s="41"/>
      <c r="J21" s="73"/>
    </row>
    <row r="22" spans="1:12" x14ac:dyDescent="0.35">
      <c r="A22" s="57" t="s">
        <v>108</v>
      </c>
      <c r="B22" s="38" t="s">
        <v>112</v>
      </c>
      <c r="C22" s="38" t="s">
        <v>158</v>
      </c>
      <c r="D22" s="72"/>
      <c r="E22" s="69"/>
      <c r="F22" s="40"/>
      <c r="G22" s="40"/>
      <c r="H22" s="73"/>
      <c r="I22" s="41"/>
      <c r="J22" s="73"/>
    </row>
    <row r="23" spans="1:12" x14ac:dyDescent="0.35">
      <c r="A23" s="57" t="s">
        <v>109</v>
      </c>
      <c r="B23" s="58" t="s">
        <v>110</v>
      </c>
      <c r="C23" s="58"/>
      <c r="D23" s="72"/>
      <c r="E23" s="69"/>
      <c r="F23" s="40"/>
      <c r="G23" s="40"/>
      <c r="H23" s="73"/>
      <c r="I23" s="41"/>
      <c r="J23" s="73"/>
    </row>
    <row r="24" spans="1:12" x14ac:dyDescent="0.35">
      <c r="B24" s="41"/>
      <c r="D24" s="44"/>
      <c r="F24" s="40"/>
      <c r="G24" s="40"/>
      <c r="H24" s="47"/>
      <c r="I24" s="41"/>
      <c r="J24" s="47"/>
    </row>
    <row r="25" spans="1:12" x14ac:dyDescent="0.35">
      <c r="A25" s="61" t="s">
        <v>94</v>
      </c>
      <c r="B25" s="60" t="s">
        <v>111</v>
      </c>
      <c r="D25" s="44"/>
      <c r="F25" s="40"/>
    </row>
    <row r="26" spans="1:12" x14ac:dyDescent="0.35">
      <c r="B26" s="41"/>
      <c r="D26" s="44"/>
      <c r="F26" s="40"/>
    </row>
    <row r="27" spans="1:12" x14ac:dyDescent="0.35">
      <c r="A27" s="61" t="s">
        <v>100</v>
      </c>
      <c r="B27" s="60"/>
      <c r="D27" s="44"/>
      <c r="F27" s="40"/>
    </row>
    <row r="28" spans="1:12" s="42" customFormat="1" x14ac:dyDescent="0.35">
      <c r="A28" s="39" t="s">
        <v>95</v>
      </c>
      <c r="B28" s="63" t="s">
        <v>96</v>
      </c>
      <c r="L28" s="81"/>
    </row>
    <row r="29" spans="1:12" s="42" customFormat="1" x14ac:dyDescent="0.35">
      <c r="A29" s="84" t="s">
        <v>180</v>
      </c>
      <c r="B29" s="85" t="s">
        <v>183</v>
      </c>
      <c r="L29" s="81"/>
    </row>
    <row r="30" spans="1:12" s="42" customFormat="1" x14ac:dyDescent="0.35">
      <c r="A30" s="84" t="s">
        <v>182</v>
      </c>
      <c r="B30" s="85" t="s">
        <v>185</v>
      </c>
      <c r="L30" s="81"/>
    </row>
    <row r="31" spans="1:12" s="42" customFormat="1" x14ac:dyDescent="0.35">
      <c r="A31" s="84" t="s">
        <v>181</v>
      </c>
      <c r="B31" s="85" t="s">
        <v>184</v>
      </c>
      <c r="L31" s="81"/>
    </row>
    <row r="32" spans="1:12" s="42" customFormat="1" x14ac:dyDescent="0.35">
      <c r="A32" s="39" t="s">
        <v>101</v>
      </c>
      <c r="B32" s="63" t="s">
        <v>102</v>
      </c>
      <c r="L32" s="81"/>
    </row>
    <row r="33" spans="1:27" s="42" customFormat="1" x14ac:dyDescent="0.35">
      <c r="A33" s="39" t="s">
        <v>91</v>
      </c>
      <c r="B33" s="63" t="s">
        <v>12</v>
      </c>
      <c r="L33" s="81"/>
    </row>
    <row r="34" spans="1:27" s="42" customFormat="1" x14ac:dyDescent="0.35">
      <c r="A34" s="39" t="s">
        <v>80</v>
      </c>
      <c r="B34" s="63" t="s">
        <v>13</v>
      </c>
      <c r="L34" s="81"/>
    </row>
    <row r="35" spans="1:27" s="42" customFormat="1" x14ac:dyDescent="0.35">
      <c r="A35" s="39" t="s">
        <v>81</v>
      </c>
      <c r="B35" s="63" t="s">
        <v>179</v>
      </c>
      <c r="L35" s="81"/>
    </row>
    <row r="36" spans="1:27" s="42" customFormat="1" x14ac:dyDescent="0.35">
      <c r="A36" s="39" t="s">
        <v>79</v>
      </c>
      <c r="B36" s="63" t="s">
        <v>116</v>
      </c>
      <c r="L36" s="81"/>
    </row>
    <row r="37" spans="1:27" s="42" customFormat="1" x14ac:dyDescent="0.35">
      <c r="A37" s="39" t="s">
        <v>117</v>
      </c>
      <c r="B37" s="63" t="s">
        <v>118</v>
      </c>
      <c r="L37" s="81"/>
    </row>
    <row r="38" spans="1:27" s="42" customFormat="1" x14ac:dyDescent="0.35">
      <c r="A38" s="84" t="s">
        <v>84</v>
      </c>
      <c r="B38" s="85" t="s">
        <v>178</v>
      </c>
      <c r="L38" s="81"/>
    </row>
    <row r="39" spans="1:27" s="42" customFormat="1" x14ac:dyDescent="0.35">
      <c r="B39" s="43"/>
      <c r="L39" s="81"/>
    </row>
    <row r="40" spans="1:27" s="42" customFormat="1" ht="15" thickBot="1" x14ac:dyDescent="0.4">
      <c r="A40" s="56" t="s">
        <v>151</v>
      </c>
      <c r="B40" s="43"/>
      <c r="L40" s="81"/>
    </row>
    <row r="41" spans="1:27" ht="69.5" customHeight="1" thickTop="1" thickBot="1" x14ac:dyDescent="0.4">
      <c r="A41" s="74" t="s">
        <v>55</v>
      </c>
      <c r="B41" s="74" t="s">
        <v>119</v>
      </c>
      <c r="C41" s="74" t="s">
        <v>56</v>
      </c>
      <c r="D41" s="74" t="s">
        <v>57</v>
      </c>
      <c r="E41" s="74" t="s">
        <v>58</v>
      </c>
      <c r="F41" s="74" t="s">
        <v>59</v>
      </c>
      <c r="G41" s="74" t="s">
        <v>60</v>
      </c>
      <c r="H41" s="74" t="s">
        <v>61</v>
      </c>
      <c r="I41" s="74" t="s">
        <v>62</v>
      </c>
      <c r="J41" s="74" t="s">
        <v>63</v>
      </c>
      <c r="K41" s="74" t="s">
        <v>64</v>
      </c>
      <c r="L41" s="82" t="s">
        <v>65</v>
      </c>
      <c r="M41" s="74" t="s">
        <v>66</v>
      </c>
      <c r="N41" s="74" t="s">
        <v>67</v>
      </c>
      <c r="O41" s="74" t="s">
        <v>68</v>
      </c>
      <c r="P41" s="74" t="s">
        <v>69</v>
      </c>
      <c r="Q41" s="74" t="s">
        <v>70</v>
      </c>
      <c r="R41" s="74" t="s">
        <v>71</v>
      </c>
      <c r="S41" s="74" t="s">
        <v>90</v>
      </c>
      <c r="T41" s="74" t="s">
        <v>72</v>
      </c>
      <c r="U41" s="74" t="s">
        <v>73</v>
      </c>
      <c r="V41" s="75" t="s">
        <v>69</v>
      </c>
      <c r="X41" t="s">
        <v>177</v>
      </c>
    </row>
    <row r="42" spans="1:27" ht="145.5" thickBot="1" x14ac:dyDescent="0.4">
      <c r="A42" s="138"/>
      <c r="B42" s="138" t="s">
        <v>120</v>
      </c>
      <c r="C42" s="138"/>
      <c r="D42" s="138" t="s">
        <v>77</v>
      </c>
      <c r="E42" s="76" t="s">
        <v>74</v>
      </c>
      <c r="F42" s="76"/>
      <c r="G42" s="76"/>
      <c r="H42" s="76" t="s">
        <v>160</v>
      </c>
      <c r="I42" s="76" t="s">
        <v>75</v>
      </c>
      <c r="J42" s="76" t="s">
        <v>76</v>
      </c>
      <c r="K42" s="76"/>
      <c r="L42" s="83" t="s">
        <v>146</v>
      </c>
      <c r="M42" s="76"/>
      <c r="N42" s="76" t="s">
        <v>147</v>
      </c>
      <c r="O42" s="76"/>
      <c r="P42" s="76"/>
      <c r="Q42" s="76"/>
      <c r="R42" s="76" t="s">
        <v>76</v>
      </c>
      <c r="S42" s="76"/>
      <c r="T42" s="76"/>
      <c r="U42" s="76"/>
      <c r="V42" s="77"/>
      <c r="W42" s="70" t="s">
        <v>149</v>
      </c>
      <c r="X42" s="70" t="s">
        <v>176</v>
      </c>
      <c r="Y42" s="70" t="s">
        <v>148</v>
      </c>
      <c r="Z42" s="71"/>
      <c r="AA42" s="71"/>
    </row>
    <row r="43" spans="1:27" ht="15" thickTop="1" x14ac:dyDescent="0.35">
      <c r="A43" s="210" t="s">
        <v>95</v>
      </c>
      <c r="B43" s="139" t="s">
        <v>93</v>
      </c>
      <c r="C43" s="140" t="s">
        <v>78</v>
      </c>
      <c r="D43" s="141">
        <v>467090000</v>
      </c>
      <c r="E43" s="51" t="s">
        <v>117</v>
      </c>
      <c r="F43" s="40" t="s">
        <v>122</v>
      </c>
      <c r="G43" s="51" t="s">
        <v>121</v>
      </c>
      <c r="H43" t="s">
        <v>48</v>
      </c>
      <c r="K43" s="45" t="s">
        <v>91</v>
      </c>
      <c r="L43" s="206" t="s">
        <v>163</v>
      </c>
      <c r="M43" s="46" t="s">
        <v>81</v>
      </c>
      <c r="N43" s="51">
        <v>1</v>
      </c>
      <c r="O43" t="s">
        <v>82</v>
      </c>
      <c r="P43" s="47"/>
      <c r="Q43" t="s">
        <v>83</v>
      </c>
      <c r="R43" s="47"/>
      <c r="S43" s="47" t="s">
        <v>92</v>
      </c>
      <c r="T43" s="86" t="s">
        <v>84</v>
      </c>
      <c r="U43" s="47"/>
      <c r="V43" s="47"/>
      <c r="W43" s="48" t="str">
        <f>MID(A43,1,3)&amp;REPT(" ",3-LEN(MID(A43,1,3)))&amp;MID(B43,1,8)&amp;REPT(" ",8-LEN(MID(B43,1,8)))&amp;MID(C43,1,2)&amp;REPT(" ",2-LEN(MID(C43,1,2)))&amp;MID(D43,1,17)&amp;REPT(" ",17-LEN(MID(D43,1,17)))&amp;MID(E43,1,1)&amp;REPT(" ",1-LEN(MID(E43,1,1)))&amp;MID(F43,1,17)&amp;REPT(" ",17-LEN(MID(F43,1,17)))&amp;MID(G43,1,35)&amp;REPT(" ",35-LEN(MID(G43,1,35)))&amp;MID(H43,1,35)&amp;REPT(" ",35-LEN(MID(H43,1,35)))&amp;MID(I43,1,3)&amp;REPT(" ",3-LEN(MID(I43,1,3)))&amp;MID(J43,1,8)&amp;REPT(" ",8-LEN(MID(J43,1,8)))&amp;MID(K43,1,1)&amp;REPT(" ",1-LEN(MID(K43,1,1)))&amp;MID(L43,1,20)&amp;REPT(" ",20-LEN(MID(L43,1,20)))&amp;MID(M43,1,1)&amp;REPT(" ",1-LEN(MID(M43,1,1)))&amp;MID(N43,1,8)&amp;REPT(" ",8-LEN(MID(N43,1,8)))&amp;MID(O43,1,3)&amp;REPT(" ",3-LEN(MID(O43,1,3)))&amp;MID(P43,1,10)&amp;REPT(" ",10-LEN(MID(P43,1,10)))&amp;MID(Q43,1,3)&amp;REPT(" ",3-LEN(MID(Q43,1,3)))&amp;MID(R43,1,40)&amp;REPT(" ",40-LEN(MID(R43,1,40)))&amp;MID(S43,1,3)&amp;REPT(" ",3-LEN(MID(S43,1,3)))&amp;MID(T43,1,2)&amp;REPT(" ",2-LEN(MID(T43,1,2)))&amp;MID(U43,1,2)&amp;REPT(" ",2-LEN(MID(U43,1,2)))&amp;MID(V43,1,35)&amp;REPT(" ",35-LEN(MID(V43,1,35)))</f>
        <v xml:space="preserve">EPC05052019OD467090000        XC0000001         EPC 05-2019                        COMMISS 03:30:10                              D2000,00             N1       EUR          E--                                        002A1                                     </v>
      </c>
      <c r="X43" t="s">
        <v>170</v>
      </c>
      <c r="Y43">
        <f>LEN(X43)</f>
        <v>257</v>
      </c>
      <c r="AA43" t="str">
        <f>MID(X43,216,3)</f>
        <v>002</v>
      </c>
    </row>
    <row r="44" spans="1:27" x14ac:dyDescent="0.35">
      <c r="A44" s="211" t="s">
        <v>95</v>
      </c>
      <c r="B44" s="142" t="s">
        <v>93</v>
      </c>
      <c r="C44" s="143" t="s">
        <v>78</v>
      </c>
      <c r="D44" s="144">
        <v>708290000</v>
      </c>
      <c r="E44" s="51" t="s">
        <v>79</v>
      </c>
      <c r="F44" s="40" t="s">
        <v>145</v>
      </c>
      <c r="G44" s="51" t="s">
        <v>121</v>
      </c>
      <c r="H44" t="s">
        <v>48</v>
      </c>
      <c r="K44" s="45" t="s">
        <v>80</v>
      </c>
      <c r="L44" s="206" t="s">
        <v>163</v>
      </c>
      <c r="M44" s="46" t="s">
        <v>81</v>
      </c>
      <c r="N44" s="51">
        <v>1</v>
      </c>
      <c r="O44" t="s">
        <v>82</v>
      </c>
      <c r="Q44" t="s">
        <v>83</v>
      </c>
      <c r="R44" s="47"/>
      <c r="S44" s="47" t="s">
        <v>92</v>
      </c>
      <c r="T44" s="86" t="s">
        <v>84</v>
      </c>
      <c r="V44" s="48"/>
      <c r="W44" s="48" t="str">
        <f>MID(A44,1,3)&amp;REPT(" ",3-LEN(MID(A44,1,3)))&amp;MID(B44,1,8)&amp;REPT(" ",8-LEN(MID(B44,1,8)))&amp;MID(C44,1,2)&amp;REPT(" ",2-LEN(MID(C44,1,2)))&amp;MID(D44,1,17)&amp;REPT(" ",17-LEN(MID(D44,1,17)))&amp;MID(E44,1,1)&amp;REPT(" ",1-LEN(MID(E44,1,1)))&amp;MID(F44,1,17)&amp;REPT(" ",17-LEN(MID(F44,1,17)))&amp;MID(G44,1,35)&amp;REPT(" ",35-LEN(MID(G44,1,35)))&amp;MID(H44,1,35)&amp;REPT(" ",35-LEN(MID(H44,1,35)))&amp;MID(I44,1,3)&amp;REPT(" ",3-LEN(MID(I44,1,3)))&amp;MID(J44,1,8)&amp;REPT(" ",8-LEN(MID(J44,1,8)))&amp;MID(K44,1,1)&amp;REPT(" ",1-LEN(MID(K44,1,1)))&amp;MID(L44,1,20)&amp;REPT(" ",20-LEN(MID(L44,1,20)))&amp;MID(M44,1,1)&amp;REPT(" ",1-LEN(MID(M44,1,1)))&amp;MID(N44,1,8)&amp;REPT(" ",8-LEN(MID(N44,1,8)))&amp;MID(O44,1,3)&amp;REPT(" ",3-LEN(MID(O44,1,3)))&amp;MID(P44,1,10)&amp;REPT(" ",10-LEN(MID(P44,1,10)))&amp;MID(Q44,1,3)&amp;REPT(" ",3-LEN(MID(Q44,1,3)))&amp;MID(R44,1,40)&amp;REPT(" ",40-LEN(MID(R44,1,40)))&amp;MID(S44,1,3)&amp;REPT(" ",3-LEN(MID(S44,1,3)))&amp;MID(T44,1,2)&amp;REPT(" ",2-LEN(MID(T44,1,2)))&amp;MID(U44,1,2)&amp;REPT(" ",2-LEN(MID(U44,1,2)))&amp;MID(V44,1,35)&amp;REPT(" ",35-LEN(MID(V44,1,35)))</f>
        <v xml:space="preserve">EPC05052019OD708290000        HM8C01R1R1R0000100EPC 05-2019                        COMMISS 03:30:10                              C2000,00             N1       EUR          E--                                        002A1                                     </v>
      </c>
      <c r="X44" t="s">
        <v>171</v>
      </c>
      <c r="Y44">
        <f>LEN(X44)</f>
        <v>257</v>
      </c>
      <c r="AA44" t="str">
        <f>MID(X44,216,3)</f>
        <v>002</v>
      </c>
    </row>
    <row r="45" spans="1:27" x14ac:dyDescent="0.35">
      <c r="A45" s="210" t="s">
        <v>180</v>
      </c>
      <c r="B45" s="139" t="s">
        <v>93</v>
      </c>
      <c r="C45" s="140" t="s">
        <v>78</v>
      </c>
      <c r="D45" s="141">
        <v>512300000</v>
      </c>
      <c r="E45" s="51"/>
      <c r="F45" s="40"/>
      <c r="G45" s="51" t="s">
        <v>121</v>
      </c>
      <c r="H45" t="s">
        <v>48</v>
      </c>
      <c r="K45" s="45" t="s">
        <v>91</v>
      </c>
      <c r="L45" s="206" t="s">
        <v>163</v>
      </c>
      <c r="M45" s="46" t="s">
        <v>81</v>
      </c>
      <c r="N45" s="51">
        <v>2</v>
      </c>
      <c r="O45" t="s">
        <v>82</v>
      </c>
      <c r="Q45" t="s">
        <v>83</v>
      </c>
      <c r="R45" s="47"/>
      <c r="S45" s="47" t="s">
        <v>92</v>
      </c>
      <c r="T45" s="86" t="s">
        <v>84</v>
      </c>
      <c r="V45" s="48"/>
      <c r="W45" s="48" t="str">
        <f>MID(A45,1,3)&amp;REPT(" ",3-LEN(MID(A45,1,3)))&amp;MID(B45,1,8)&amp;REPT(" ",8-LEN(MID(B45,1,8)))&amp;MID(C45,1,2)&amp;REPT(" ",2-LEN(MID(C45,1,2)))&amp;MID(D45,1,17)&amp;REPT(" ",17-LEN(MID(D45,1,17)))&amp;MID(E45,1,1)&amp;REPT(" ",1-LEN(MID(E45,1,1)))&amp;MID(F45,1,17)&amp;REPT(" ",17-LEN(MID(F45,1,17)))&amp;MID(G45,1,35)&amp;REPT(" ",35-LEN(MID(G45,1,35)))&amp;MID(H45,1,35)&amp;REPT(" ",35-LEN(MID(H45,1,35)))&amp;MID(I45,1,3)&amp;REPT(" ",3-LEN(MID(I45,1,3)))&amp;MID(J45,1,8)&amp;REPT(" ",8-LEN(MID(J45,1,8)))&amp;MID(K45,1,1)&amp;REPT(" ",1-LEN(MID(K45,1,1)))&amp;MID(L45,1,20)&amp;REPT(" ",20-LEN(MID(L45,1,20)))&amp;MID(M45,1,1)&amp;REPT(" ",1-LEN(MID(M45,1,1)))&amp;MID(N45,1,8)&amp;REPT(" ",8-LEN(MID(N45,1,8)))&amp;MID(O45,1,3)&amp;REPT(" ",3-LEN(MID(O45,1,3)))&amp;MID(P45,1,10)&amp;REPT(" ",10-LEN(MID(P45,1,10)))&amp;MID(Q45,1,3)&amp;REPT(" ",3-LEN(MID(Q45,1,3)))&amp;MID(R45,1,40)&amp;REPT(" ",40-LEN(MID(R45,1,40)))&amp;MID(S45,1,3)&amp;REPT(" ",3-LEN(MID(S45,1,3)))&amp;MID(T45,1,2)&amp;REPT(" ",2-LEN(MID(T45,1,2)))&amp;MID(U45,1,2)&amp;REPT(" ",2-LEN(MID(U45,1,2)))&amp;MID(V45,1,35)&amp;REPT(" ",35-LEN(MID(V45,1,35)))</f>
        <v xml:space="preserve">CMB05052019OD512300000                          EPC 05-2019                        COMMISS 03:30:10                              D2000,00             N2       EUR          E--                                        002A1                                     </v>
      </c>
      <c r="X45" t="s">
        <v>186</v>
      </c>
      <c r="Y45">
        <f>LEN(X45)</f>
        <v>257</v>
      </c>
      <c r="AA45" t="str">
        <f>MID(X45,216,3)</f>
        <v>002</v>
      </c>
    </row>
    <row r="46" spans="1:27" x14ac:dyDescent="0.35">
      <c r="A46" s="212" t="s">
        <v>180</v>
      </c>
      <c r="B46" s="145" t="s">
        <v>93</v>
      </c>
      <c r="C46" s="146" t="s">
        <v>78</v>
      </c>
      <c r="D46" s="147">
        <v>580300000</v>
      </c>
      <c r="E46" s="51"/>
      <c r="F46" s="40"/>
      <c r="G46" s="205" t="s">
        <v>121</v>
      </c>
      <c r="H46" s="19" t="s">
        <v>48</v>
      </c>
      <c r="K46" s="135" t="s">
        <v>80</v>
      </c>
      <c r="L46" s="207" t="s">
        <v>163</v>
      </c>
      <c r="M46" s="136" t="s">
        <v>81</v>
      </c>
      <c r="N46" s="51">
        <v>2</v>
      </c>
      <c r="O46" s="19" t="s">
        <v>82</v>
      </c>
      <c r="Q46" s="19" t="s">
        <v>83</v>
      </c>
      <c r="R46" s="133"/>
      <c r="S46" s="133" t="s">
        <v>92</v>
      </c>
      <c r="T46" s="134" t="s">
        <v>84</v>
      </c>
      <c r="V46" s="48"/>
      <c r="W46" s="137" t="str">
        <f t="shared" ref="W46:W47" si="0">MID(A46,1,3)&amp;REPT(" ",3-LEN(MID(A46,1,3)))&amp;MID(B46,1,8)&amp;REPT(" ",8-LEN(MID(B46,1,8)))&amp;MID(C46,1,2)&amp;REPT(" ",2-LEN(MID(C46,1,2)))&amp;MID(D46,1,17)&amp;REPT(" ",17-LEN(MID(D46,1,17)))&amp;MID(E46,1,1)&amp;REPT(" ",1-LEN(MID(E46,1,1)))&amp;MID(F46,1,17)&amp;REPT(" ",17-LEN(MID(F46,1,17)))&amp;MID(G46,1,35)&amp;REPT(" ",35-LEN(MID(G46,1,35)))&amp;MID(H46,1,35)&amp;REPT(" ",35-LEN(MID(H46,1,35)))&amp;MID(I46,1,3)&amp;REPT(" ",3-LEN(MID(I46,1,3)))&amp;MID(J46,1,8)&amp;REPT(" ",8-LEN(MID(J46,1,8)))&amp;MID(K46,1,1)&amp;REPT(" ",1-LEN(MID(K46,1,1)))&amp;MID(L46,1,20)&amp;REPT(" ",20-LEN(MID(L46,1,20)))&amp;MID(M46,1,1)&amp;REPT(" ",1-LEN(MID(M46,1,1)))&amp;MID(N46,1,8)&amp;REPT(" ",8-LEN(MID(N46,1,8)))&amp;MID(O46,1,3)&amp;REPT(" ",3-LEN(MID(O46,1,3)))&amp;MID(P46,1,10)&amp;REPT(" ",10-LEN(MID(P46,1,10)))&amp;MID(Q46,1,3)&amp;REPT(" ",3-LEN(MID(Q46,1,3)))&amp;MID(R46,1,40)&amp;REPT(" ",40-LEN(MID(R46,1,40)))&amp;MID(S46,1,3)&amp;REPT(" ",3-LEN(MID(S46,1,3)))&amp;MID(T46,1,2)&amp;REPT(" ",2-LEN(MID(T46,1,2)))&amp;MID(U46,1,2)&amp;REPT(" ",2-LEN(MID(U46,1,2)))&amp;MID(V46,1,35)&amp;REPT(" ",35-LEN(MID(V46,1,35)))</f>
        <v xml:space="preserve">CMB05052019OD580300000                          EPC 05-2019                        COMMISS 03:30:10                              C2000,00             N2       EUR          E--                                        002A1                                     </v>
      </c>
      <c r="X46" s="19" t="s">
        <v>200</v>
      </c>
      <c r="Y46" s="19">
        <f t="shared" ref="Y46:Y47" si="1">LEN(X46)</f>
        <v>257</v>
      </c>
      <c r="Z46" s="19"/>
      <c r="AA46" s="19" t="str">
        <f t="shared" ref="AA46:AA47" si="2">MID(X46,216,3)</f>
        <v>002</v>
      </c>
    </row>
    <row r="47" spans="1:27" x14ac:dyDescent="0.35">
      <c r="A47" s="213" t="s">
        <v>181</v>
      </c>
      <c r="B47" s="148" t="s">
        <v>93</v>
      </c>
      <c r="C47" s="149" t="s">
        <v>78</v>
      </c>
      <c r="D47" s="150">
        <v>580300000</v>
      </c>
      <c r="E47" s="51"/>
      <c r="F47" s="40"/>
      <c r="G47" s="205" t="s">
        <v>121</v>
      </c>
      <c r="H47" s="19" t="s">
        <v>48</v>
      </c>
      <c r="K47" s="135" t="s">
        <v>91</v>
      </c>
      <c r="L47" s="207" t="s">
        <v>163</v>
      </c>
      <c r="M47" s="136" t="s">
        <v>81</v>
      </c>
      <c r="N47" s="51">
        <v>3</v>
      </c>
      <c r="O47" s="19" t="s">
        <v>82</v>
      </c>
      <c r="Q47" s="19" t="s">
        <v>83</v>
      </c>
      <c r="R47" s="133"/>
      <c r="S47" s="133" t="s">
        <v>92</v>
      </c>
      <c r="T47" s="134" t="s">
        <v>84</v>
      </c>
      <c r="V47" s="48"/>
      <c r="W47" s="137" t="str">
        <f t="shared" si="0"/>
        <v xml:space="preserve">CMR05052019OD580300000                          EPC 05-2019                        COMMISS 03:30:10                              D2000,00             N3       EUR          E--                                        002A1                                     </v>
      </c>
      <c r="X47" s="19" t="s">
        <v>201</v>
      </c>
      <c r="Y47" s="19">
        <f t="shared" si="1"/>
        <v>257</v>
      </c>
      <c r="Z47" s="19"/>
      <c r="AA47" s="19" t="str">
        <f t="shared" si="2"/>
        <v>002</v>
      </c>
    </row>
    <row r="48" spans="1:27" x14ac:dyDescent="0.35">
      <c r="A48" s="211" t="s">
        <v>181</v>
      </c>
      <c r="B48" s="142" t="s">
        <v>93</v>
      </c>
      <c r="C48" s="143" t="s">
        <v>78</v>
      </c>
      <c r="D48" s="144">
        <v>512391000</v>
      </c>
      <c r="E48" s="51"/>
      <c r="F48" s="40"/>
      <c r="G48" s="51" t="s">
        <v>121</v>
      </c>
      <c r="H48" t="s">
        <v>48</v>
      </c>
      <c r="K48" s="45" t="s">
        <v>80</v>
      </c>
      <c r="L48" s="206" t="s">
        <v>163</v>
      </c>
      <c r="M48" s="46" t="s">
        <v>81</v>
      </c>
      <c r="N48" s="51">
        <v>3</v>
      </c>
      <c r="O48" t="s">
        <v>82</v>
      </c>
      <c r="Q48" t="s">
        <v>83</v>
      </c>
      <c r="R48" s="47"/>
      <c r="S48" s="47" t="s">
        <v>92</v>
      </c>
      <c r="T48" s="86" t="s">
        <v>84</v>
      </c>
      <c r="V48" s="48"/>
      <c r="W48" s="48" t="str">
        <f>MID(A48,1,3)&amp;REPT(" ",3-LEN(MID(A48,1,3)))&amp;MID(B48,1,8)&amp;REPT(" ",8-LEN(MID(B48,1,8)))&amp;MID(C48,1,2)&amp;REPT(" ",2-LEN(MID(C48,1,2)))&amp;MID(D48,1,17)&amp;REPT(" ",17-LEN(MID(D48,1,17)))&amp;MID(E48,1,1)&amp;REPT(" ",1-LEN(MID(E48,1,1)))&amp;MID(F48,1,17)&amp;REPT(" ",17-LEN(MID(F48,1,17)))&amp;MID(G48,1,35)&amp;REPT(" ",35-LEN(MID(G48,1,35)))&amp;MID(H48,1,35)&amp;REPT(" ",35-LEN(MID(H48,1,35)))&amp;MID(I48,1,3)&amp;REPT(" ",3-LEN(MID(I48,1,3)))&amp;MID(J48,1,8)&amp;REPT(" ",8-LEN(MID(J48,1,8)))&amp;MID(K48,1,1)&amp;REPT(" ",1-LEN(MID(K48,1,1)))&amp;MID(L48,1,20)&amp;REPT(" ",20-LEN(MID(L48,1,20)))&amp;MID(M48,1,1)&amp;REPT(" ",1-LEN(MID(M48,1,1)))&amp;MID(N48,1,8)&amp;REPT(" ",8-LEN(MID(N48,1,8)))&amp;MID(O48,1,3)&amp;REPT(" ",3-LEN(MID(O48,1,3)))&amp;MID(P48,1,10)&amp;REPT(" ",10-LEN(MID(P48,1,10)))&amp;MID(Q48,1,3)&amp;REPT(" ",3-LEN(MID(Q48,1,3)))&amp;MID(R48,1,40)&amp;REPT(" ",40-LEN(MID(R48,1,40)))&amp;MID(S48,1,3)&amp;REPT(" ",3-LEN(MID(S48,1,3)))&amp;MID(T48,1,2)&amp;REPT(" ",2-LEN(MID(T48,1,2)))&amp;MID(U48,1,2)&amp;REPT(" ",2-LEN(MID(U48,1,2)))&amp;MID(V48,1,35)&amp;REPT(" ",35-LEN(MID(V48,1,35)))</f>
        <v xml:space="preserve">CMR05052019OD512391000                          EPC 05-2019                        COMMISS 03:30:10                              C2000,00             N3       EUR          E--                                        002A1                                     </v>
      </c>
      <c r="X48" t="s">
        <v>187</v>
      </c>
      <c r="Y48">
        <f>LEN(X48)</f>
        <v>257</v>
      </c>
      <c r="AA48" t="str">
        <f>MID(X48,216,3)</f>
        <v>002</v>
      </c>
    </row>
    <row r="49" spans="1:27" x14ac:dyDescent="0.35">
      <c r="A49" s="210" t="s">
        <v>181</v>
      </c>
      <c r="B49" s="139" t="s">
        <v>93</v>
      </c>
      <c r="C49" s="140" t="s">
        <v>78</v>
      </c>
      <c r="D49" s="141">
        <v>512391000</v>
      </c>
      <c r="E49" s="51"/>
      <c r="F49" s="40"/>
      <c r="G49" s="51" t="s">
        <v>121</v>
      </c>
      <c r="H49" t="s">
        <v>51</v>
      </c>
      <c r="K49" s="45" t="s">
        <v>91</v>
      </c>
      <c r="L49" s="208" t="s">
        <v>164</v>
      </c>
      <c r="M49" s="46" t="s">
        <v>81</v>
      </c>
      <c r="N49" s="51">
        <f>N48+1</f>
        <v>4</v>
      </c>
      <c r="O49" t="s">
        <v>82</v>
      </c>
      <c r="Q49" t="s">
        <v>83</v>
      </c>
      <c r="R49" s="47"/>
      <c r="S49" s="47" t="s">
        <v>92</v>
      </c>
      <c r="T49" s="86" t="s">
        <v>84</v>
      </c>
      <c r="W49" s="48" t="str">
        <f t="shared" ref="W49:W70" si="3">MID(A49,1,3)&amp;REPT(" ",3-LEN(MID(A49,1,3)))&amp;MID(B49,1,8)&amp;REPT(" ",8-LEN(MID(B49,1,8)))&amp;MID(C49,1,2)&amp;REPT(" ",2-LEN(MID(C49,1,2)))&amp;MID(D49,1,17)&amp;REPT(" ",17-LEN(MID(D49,1,17)))&amp;MID(E49,1,1)&amp;REPT(" ",1-LEN(MID(E49,1,1)))&amp;MID(F49,1,17)&amp;REPT(" ",17-LEN(MID(F49,1,17)))&amp;MID(G49,1,35)&amp;REPT(" ",35-LEN(MID(G49,1,35)))&amp;MID(H49,1,35)&amp;REPT(" ",35-LEN(MID(H49,1,35)))&amp;MID(I49,1,3)&amp;REPT(" ",3-LEN(MID(I49,1,3)))&amp;MID(J49,1,8)&amp;REPT(" ",8-LEN(MID(J49,1,8)))&amp;MID(K49,1,1)&amp;REPT(" ",1-LEN(MID(K49,1,1)))&amp;MID(L49,1,20)&amp;REPT(" ",20-LEN(MID(L49,1,20)))&amp;MID(M49,1,1)&amp;REPT(" ",1-LEN(MID(M49,1,1)))&amp;MID(N49,1,8)&amp;REPT(" ",8-LEN(MID(N49,1,8)))&amp;MID(O49,1,3)&amp;REPT(" ",3-LEN(MID(O49,1,3)))&amp;MID(P49,1,10)&amp;REPT(" ",10-LEN(MID(P49,1,10)))&amp;MID(Q49,1,3)&amp;REPT(" ",3-LEN(MID(Q49,1,3)))&amp;MID(R49,1,40)&amp;REPT(" ",40-LEN(MID(R49,1,40)))&amp;MID(S49,1,3)&amp;REPT(" ",3-LEN(MID(S49,1,3)))&amp;MID(T49,1,2)&amp;REPT(" ",2-LEN(MID(T49,1,2)))&amp;MID(U49,1,2)&amp;REPT(" ",2-LEN(MID(U49,1,2)))&amp;MID(V49,1,35)&amp;REPT(" ",35-LEN(MID(V49,1,35)))</f>
        <v xml:space="preserve">CMR05052019OD512391000                          EPC 05-2019                        TRANSAC 03:30:10                              D200000,00           N4       EUR          E--                                        002A1                                     </v>
      </c>
      <c r="X49" t="s">
        <v>188</v>
      </c>
      <c r="Y49">
        <f t="shared" ref="Y49:Y70" si="4">LEN(X49)</f>
        <v>257</v>
      </c>
      <c r="AA49" t="str">
        <f t="shared" ref="AA49:AA70" si="5">MID(X49,216,3)</f>
        <v>002</v>
      </c>
    </row>
    <row r="50" spans="1:27" x14ac:dyDescent="0.35">
      <c r="A50" s="211" t="s">
        <v>181</v>
      </c>
      <c r="B50" s="142" t="s">
        <v>93</v>
      </c>
      <c r="C50" s="143" t="s">
        <v>78</v>
      </c>
      <c r="D50" s="144">
        <v>467090000</v>
      </c>
      <c r="E50" s="86" t="s">
        <v>117</v>
      </c>
      <c r="F50" s="40" t="s">
        <v>122</v>
      </c>
      <c r="G50" s="51" t="s">
        <v>121</v>
      </c>
      <c r="H50" t="s">
        <v>51</v>
      </c>
      <c r="K50" s="45" t="s">
        <v>80</v>
      </c>
      <c r="L50" s="208" t="s">
        <v>164</v>
      </c>
      <c r="M50" s="46" t="s">
        <v>81</v>
      </c>
      <c r="N50" s="51">
        <f>N49</f>
        <v>4</v>
      </c>
      <c r="O50" t="s">
        <v>82</v>
      </c>
      <c r="Q50" t="s">
        <v>83</v>
      </c>
      <c r="R50" s="47"/>
      <c r="S50" s="47" t="s">
        <v>92</v>
      </c>
      <c r="T50" s="86" t="s">
        <v>84</v>
      </c>
      <c r="W50" s="48" t="str">
        <f t="shared" si="3"/>
        <v xml:space="preserve">CMR05052019OD467090000        XC0000001         EPC 05-2019                        TRANSAC 03:30:10                              C200000,00           N4       EUR          E--                                        002A1                                     </v>
      </c>
      <c r="X50" t="s">
        <v>189</v>
      </c>
      <c r="Y50">
        <f t="shared" si="4"/>
        <v>257</v>
      </c>
      <c r="AA50" t="str">
        <f t="shared" si="5"/>
        <v>002</v>
      </c>
    </row>
    <row r="51" spans="1:27" x14ac:dyDescent="0.35">
      <c r="A51" s="210" t="s">
        <v>181</v>
      </c>
      <c r="B51" s="139" t="s">
        <v>93</v>
      </c>
      <c r="C51" s="140" t="s">
        <v>78</v>
      </c>
      <c r="D51" s="141">
        <v>467090000</v>
      </c>
      <c r="E51" s="86" t="s">
        <v>117</v>
      </c>
      <c r="F51" s="40" t="s">
        <v>122</v>
      </c>
      <c r="G51" s="51" t="s">
        <v>121</v>
      </c>
      <c r="H51" t="s">
        <v>52</v>
      </c>
      <c r="K51" s="45" t="s">
        <v>91</v>
      </c>
      <c r="L51" s="208" t="s">
        <v>165</v>
      </c>
      <c r="M51" s="46" t="s">
        <v>81</v>
      </c>
      <c r="N51" s="51">
        <f t="shared" ref="N51" si="6">N50+1</f>
        <v>5</v>
      </c>
      <c r="O51" t="s">
        <v>82</v>
      </c>
      <c r="Q51" t="s">
        <v>83</v>
      </c>
      <c r="R51" s="47"/>
      <c r="S51" s="47" t="s">
        <v>92</v>
      </c>
      <c r="T51" s="86" t="s">
        <v>84</v>
      </c>
      <c r="W51" s="48" t="str">
        <f t="shared" si="3"/>
        <v xml:space="preserve">CMR05052019OD467090000        XC0000001         EPC 05-2019                        VIRSORT 10:00:00                              D195985,00           N5       EUR          E--                                        002A1                                     </v>
      </c>
      <c r="X51" t="s">
        <v>190</v>
      </c>
      <c r="Y51">
        <f t="shared" si="4"/>
        <v>257</v>
      </c>
      <c r="AA51" t="str">
        <f t="shared" si="5"/>
        <v>002</v>
      </c>
    </row>
    <row r="52" spans="1:27" x14ac:dyDescent="0.35">
      <c r="A52" s="211" t="s">
        <v>181</v>
      </c>
      <c r="B52" s="142" t="s">
        <v>93</v>
      </c>
      <c r="C52" s="143" t="s">
        <v>78</v>
      </c>
      <c r="D52" s="144">
        <v>512391000</v>
      </c>
      <c r="E52" s="51"/>
      <c r="F52" s="40"/>
      <c r="G52" s="51" t="s">
        <v>121</v>
      </c>
      <c r="H52" t="s">
        <v>52</v>
      </c>
      <c r="K52" s="45" t="s">
        <v>80</v>
      </c>
      <c r="L52" s="208" t="s">
        <v>165</v>
      </c>
      <c r="M52" s="46" t="s">
        <v>81</v>
      </c>
      <c r="N52" s="51">
        <f t="shared" ref="N52" si="7">N51</f>
        <v>5</v>
      </c>
      <c r="O52" t="s">
        <v>82</v>
      </c>
      <c r="Q52" t="s">
        <v>83</v>
      </c>
      <c r="R52" s="47"/>
      <c r="S52" s="47" t="s">
        <v>92</v>
      </c>
      <c r="T52" s="86" t="s">
        <v>84</v>
      </c>
      <c r="W52" s="48" t="str">
        <f t="shared" si="3"/>
        <v xml:space="preserve">CMR05052019OD512391000                          EPC 05-2019                        VIRSORT 10:00:00                              C195985,00           N5       EUR          E--                                        002A1                                     </v>
      </c>
      <c r="X52" t="s">
        <v>191</v>
      </c>
      <c r="Y52">
        <f t="shared" si="4"/>
        <v>257</v>
      </c>
      <c r="AA52" t="str">
        <f t="shared" si="5"/>
        <v>002</v>
      </c>
    </row>
    <row r="53" spans="1:27" x14ac:dyDescent="0.35">
      <c r="A53" s="210" t="s">
        <v>181</v>
      </c>
      <c r="B53" s="139" t="s">
        <v>93</v>
      </c>
      <c r="C53" s="140" t="s">
        <v>78</v>
      </c>
      <c r="D53" s="141">
        <v>467090000</v>
      </c>
      <c r="E53" s="51" t="s">
        <v>117</v>
      </c>
      <c r="F53" s="40" t="s">
        <v>122</v>
      </c>
      <c r="G53" s="51" t="s">
        <v>121</v>
      </c>
      <c r="H53" t="s">
        <v>53</v>
      </c>
      <c r="K53" s="45" t="s">
        <v>91</v>
      </c>
      <c r="L53" s="208" t="s">
        <v>166</v>
      </c>
      <c r="M53" s="46" t="s">
        <v>81</v>
      </c>
      <c r="N53" s="51">
        <f t="shared" ref="N53" si="8">N52+1</f>
        <v>6</v>
      </c>
      <c r="O53" t="s">
        <v>82</v>
      </c>
      <c r="Q53" t="s">
        <v>83</v>
      </c>
      <c r="R53" s="47"/>
      <c r="S53" s="47" t="s">
        <v>92</v>
      </c>
      <c r="T53" s="86" t="s">
        <v>84</v>
      </c>
      <c r="W53" s="48" t="str">
        <f t="shared" si="3"/>
        <v xml:space="preserve">CMR05052019OD467090000        XC0000001         EPC 05-2019                        IMPAYES 13:30:00                              D17000,00            N6       EUR          E--                                        002A1                                     </v>
      </c>
      <c r="X53" t="s">
        <v>192</v>
      </c>
      <c r="Y53">
        <f t="shared" si="4"/>
        <v>257</v>
      </c>
      <c r="AA53" t="str">
        <f t="shared" si="5"/>
        <v>002</v>
      </c>
    </row>
    <row r="54" spans="1:27" x14ac:dyDescent="0.35">
      <c r="A54" s="211" t="s">
        <v>181</v>
      </c>
      <c r="B54" s="142" t="s">
        <v>93</v>
      </c>
      <c r="C54" s="143" t="s">
        <v>78</v>
      </c>
      <c r="D54" s="144">
        <v>512391000</v>
      </c>
      <c r="E54" s="51"/>
      <c r="F54" s="40"/>
      <c r="G54" s="51" t="s">
        <v>121</v>
      </c>
      <c r="H54" t="s">
        <v>53</v>
      </c>
      <c r="K54" s="45" t="s">
        <v>80</v>
      </c>
      <c r="L54" s="208" t="s">
        <v>166</v>
      </c>
      <c r="M54" s="46" t="s">
        <v>81</v>
      </c>
      <c r="N54" s="51">
        <f t="shared" ref="N54" si="9">N53</f>
        <v>6</v>
      </c>
      <c r="O54" t="s">
        <v>82</v>
      </c>
      <c r="Q54" t="s">
        <v>83</v>
      </c>
      <c r="R54" s="47"/>
      <c r="S54" s="47" t="s">
        <v>92</v>
      </c>
      <c r="T54" s="86" t="s">
        <v>84</v>
      </c>
      <c r="W54" s="48" t="str">
        <f t="shared" si="3"/>
        <v xml:space="preserve">CMR05052019OD512391000                          EPC 05-2019                        IMPAYES 13:30:00                              C17000,00            N6       EUR          E--                                        002A1                                     </v>
      </c>
      <c r="X54" t="s">
        <v>193</v>
      </c>
      <c r="Y54">
        <f t="shared" si="4"/>
        <v>257</v>
      </c>
      <c r="AA54" t="str">
        <f t="shared" si="5"/>
        <v>002</v>
      </c>
    </row>
    <row r="55" spans="1:27" x14ac:dyDescent="0.35">
      <c r="A55" s="210" t="s">
        <v>95</v>
      </c>
      <c r="B55" s="139" t="s">
        <v>93</v>
      </c>
      <c r="C55" s="140" t="s">
        <v>78</v>
      </c>
      <c r="D55" s="141">
        <v>467090000</v>
      </c>
      <c r="E55" s="51" t="s">
        <v>117</v>
      </c>
      <c r="F55" s="40" t="s">
        <v>122</v>
      </c>
      <c r="G55" s="51" t="s">
        <v>121</v>
      </c>
      <c r="H55" t="s">
        <v>144</v>
      </c>
      <c r="K55" s="45" t="s">
        <v>91</v>
      </c>
      <c r="L55" s="208" t="s">
        <v>167</v>
      </c>
      <c r="M55" s="46" t="s">
        <v>81</v>
      </c>
      <c r="N55" s="51">
        <f t="shared" ref="N55" si="10">N54+1</f>
        <v>7</v>
      </c>
      <c r="O55" t="s">
        <v>82</v>
      </c>
      <c r="Q55" t="s">
        <v>83</v>
      </c>
      <c r="R55" s="47"/>
      <c r="S55" s="47" t="s">
        <v>92</v>
      </c>
      <c r="T55" s="86" t="s">
        <v>84</v>
      </c>
      <c r="W55" s="48" t="str">
        <f t="shared" si="3"/>
        <v xml:space="preserve">EPC05052019OD467090000        XC0000001         EPC 05-2019                        FRAIREJ 13:30:00                              D225,00              N7       EUR          E--                                        002A1                                     </v>
      </c>
      <c r="X55" t="s">
        <v>172</v>
      </c>
      <c r="Y55">
        <f t="shared" si="4"/>
        <v>257</v>
      </c>
      <c r="AA55" t="str">
        <f t="shared" si="5"/>
        <v>002</v>
      </c>
    </row>
    <row r="56" spans="1:27" x14ac:dyDescent="0.35">
      <c r="A56" s="211" t="s">
        <v>95</v>
      </c>
      <c r="B56" s="142" t="s">
        <v>93</v>
      </c>
      <c r="C56" s="143" t="s">
        <v>78</v>
      </c>
      <c r="D56" s="144">
        <v>708293000</v>
      </c>
      <c r="E56" s="51" t="s">
        <v>79</v>
      </c>
      <c r="F56" s="40" t="s">
        <v>145</v>
      </c>
      <c r="G56" s="51" t="s">
        <v>121</v>
      </c>
      <c r="H56" t="s">
        <v>144</v>
      </c>
      <c r="K56" s="45" t="s">
        <v>80</v>
      </c>
      <c r="L56" s="208" t="s">
        <v>167</v>
      </c>
      <c r="M56" s="46" t="s">
        <v>81</v>
      </c>
      <c r="N56" s="51">
        <f t="shared" ref="N56" si="11">N55</f>
        <v>7</v>
      </c>
      <c r="O56" t="s">
        <v>82</v>
      </c>
      <c r="Q56" t="s">
        <v>83</v>
      </c>
      <c r="R56" s="47"/>
      <c r="S56" s="47" t="s">
        <v>92</v>
      </c>
      <c r="T56" s="86" t="s">
        <v>84</v>
      </c>
      <c r="W56" s="48" t="str">
        <f t="shared" si="3"/>
        <v xml:space="preserve">EPC05052019OD708293000        HM8C01R1R1R0000100EPC 05-2019                        FRAIREJ 13:30:00                              C225,00              N7       EUR          E--                                        002A1                                     </v>
      </c>
      <c r="X56" t="s">
        <v>173</v>
      </c>
      <c r="Y56">
        <f t="shared" si="4"/>
        <v>257</v>
      </c>
      <c r="AA56" t="str">
        <f t="shared" si="5"/>
        <v>002</v>
      </c>
    </row>
    <row r="57" spans="1:27" x14ac:dyDescent="0.35">
      <c r="A57" s="51" t="s">
        <v>180</v>
      </c>
      <c r="B57" s="47" t="s">
        <v>93</v>
      </c>
      <c r="C57" s="86" t="s">
        <v>78</v>
      </c>
      <c r="D57">
        <v>512300000</v>
      </c>
      <c r="E57" s="51"/>
      <c r="F57" s="40"/>
      <c r="G57" s="51" t="s">
        <v>121</v>
      </c>
      <c r="H57" t="s">
        <v>144</v>
      </c>
      <c r="K57" s="45" t="s">
        <v>91</v>
      </c>
      <c r="L57" s="208" t="s">
        <v>167</v>
      </c>
      <c r="M57" s="46" t="s">
        <v>81</v>
      </c>
      <c r="N57" s="51">
        <f t="shared" ref="N57" si="12">N56+1</f>
        <v>8</v>
      </c>
      <c r="O57" t="s">
        <v>82</v>
      </c>
      <c r="Q57" t="s">
        <v>83</v>
      </c>
      <c r="R57" s="47"/>
      <c r="S57" s="47" t="s">
        <v>92</v>
      </c>
      <c r="T57" s="86" t="s">
        <v>84</v>
      </c>
      <c r="W57" s="48" t="str">
        <f t="shared" si="3"/>
        <v xml:space="preserve">CMB05052019OD512300000                          EPC 05-2019                        FRAIREJ 13:30:00                              D225,00              N8       EUR          E--                                        002A1                                     </v>
      </c>
      <c r="X57" t="s">
        <v>194</v>
      </c>
      <c r="Y57">
        <f t="shared" si="4"/>
        <v>257</v>
      </c>
      <c r="AA57" t="str">
        <f t="shared" si="5"/>
        <v>002</v>
      </c>
    </row>
    <row r="58" spans="1:27" x14ac:dyDescent="0.35">
      <c r="A58" s="212" t="s">
        <v>180</v>
      </c>
      <c r="B58" s="145" t="s">
        <v>93</v>
      </c>
      <c r="C58" s="146" t="s">
        <v>78</v>
      </c>
      <c r="D58" s="147">
        <v>580300000</v>
      </c>
      <c r="E58" s="51"/>
      <c r="F58" s="40"/>
      <c r="G58" s="205" t="s">
        <v>121</v>
      </c>
      <c r="H58" s="19" t="s">
        <v>144</v>
      </c>
      <c r="K58" s="135" t="s">
        <v>80</v>
      </c>
      <c r="L58" s="209" t="s">
        <v>167</v>
      </c>
      <c r="M58" s="136" t="s">
        <v>81</v>
      </c>
      <c r="N58" s="205">
        <f t="shared" ref="N58" si="13">N57</f>
        <v>8</v>
      </c>
      <c r="O58" s="19" t="s">
        <v>82</v>
      </c>
      <c r="Q58" s="19" t="s">
        <v>83</v>
      </c>
      <c r="R58" s="133"/>
      <c r="S58" s="133" t="s">
        <v>92</v>
      </c>
      <c r="T58" s="134" t="s">
        <v>84</v>
      </c>
      <c r="W58" s="137" t="str">
        <f t="shared" ref="W58:W59" si="14">MID(A58,1,3)&amp;REPT(" ",3-LEN(MID(A58,1,3)))&amp;MID(B58,1,8)&amp;REPT(" ",8-LEN(MID(B58,1,8)))&amp;MID(C58,1,2)&amp;REPT(" ",2-LEN(MID(C58,1,2)))&amp;MID(D58,1,17)&amp;REPT(" ",17-LEN(MID(D58,1,17)))&amp;MID(E58,1,1)&amp;REPT(" ",1-LEN(MID(E58,1,1)))&amp;MID(F58,1,17)&amp;REPT(" ",17-LEN(MID(F58,1,17)))&amp;MID(G58,1,35)&amp;REPT(" ",35-LEN(MID(G58,1,35)))&amp;MID(H58,1,35)&amp;REPT(" ",35-LEN(MID(H58,1,35)))&amp;MID(I58,1,3)&amp;REPT(" ",3-LEN(MID(I58,1,3)))&amp;MID(J58,1,8)&amp;REPT(" ",8-LEN(MID(J58,1,8)))&amp;MID(K58,1,1)&amp;REPT(" ",1-LEN(MID(K58,1,1)))&amp;MID(L58,1,20)&amp;REPT(" ",20-LEN(MID(L58,1,20)))&amp;MID(M58,1,1)&amp;REPT(" ",1-LEN(MID(M58,1,1)))&amp;MID(N58,1,8)&amp;REPT(" ",8-LEN(MID(N58,1,8)))&amp;MID(O58,1,3)&amp;REPT(" ",3-LEN(MID(O58,1,3)))&amp;MID(P58,1,10)&amp;REPT(" ",10-LEN(MID(P58,1,10)))&amp;MID(Q58,1,3)&amp;REPT(" ",3-LEN(MID(Q58,1,3)))&amp;MID(R58,1,40)&amp;REPT(" ",40-LEN(MID(R58,1,40)))&amp;MID(S58,1,3)&amp;REPT(" ",3-LEN(MID(S58,1,3)))&amp;MID(T58,1,2)&amp;REPT(" ",2-LEN(MID(T58,1,2)))&amp;MID(U58,1,2)&amp;REPT(" ",2-LEN(MID(U58,1,2)))&amp;MID(V58,1,35)&amp;REPT(" ",35-LEN(MID(V58,1,35)))</f>
        <v xml:space="preserve">CMB05052019OD580300000                          EPC 05-2019                        FRAIREJ 13:30:00                              C225,00              N8       EUR          E--                                        002A1                                     </v>
      </c>
      <c r="X58" s="19" t="s">
        <v>202</v>
      </c>
      <c r="Y58" s="19">
        <f t="shared" ref="Y58:Y59" si="15">LEN(X58)</f>
        <v>257</v>
      </c>
      <c r="Z58" s="19"/>
      <c r="AA58" s="19" t="str">
        <f t="shared" ref="AA58:AA59" si="16">MID(X58,216,3)</f>
        <v>002</v>
      </c>
    </row>
    <row r="59" spans="1:27" x14ac:dyDescent="0.35">
      <c r="A59" s="205" t="s">
        <v>181</v>
      </c>
      <c r="B59" s="133" t="s">
        <v>93</v>
      </c>
      <c r="C59" s="134" t="s">
        <v>78</v>
      </c>
      <c r="D59" s="19">
        <v>580300000</v>
      </c>
      <c r="E59" s="51"/>
      <c r="F59" s="40"/>
      <c r="G59" s="205" t="s">
        <v>121</v>
      </c>
      <c r="H59" s="19" t="s">
        <v>144</v>
      </c>
      <c r="K59" s="135" t="s">
        <v>91</v>
      </c>
      <c r="L59" s="209" t="s">
        <v>167</v>
      </c>
      <c r="M59" s="136" t="s">
        <v>81</v>
      </c>
      <c r="N59" s="205">
        <f t="shared" ref="N59:N67" si="17">N58+1</f>
        <v>9</v>
      </c>
      <c r="O59" s="19" t="s">
        <v>82</v>
      </c>
      <c r="Q59" s="19" t="s">
        <v>83</v>
      </c>
      <c r="R59" s="133"/>
      <c r="S59" s="133" t="s">
        <v>92</v>
      </c>
      <c r="T59" s="134" t="s">
        <v>84</v>
      </c>
      <c r="W59" s="137" t="str">
        <f t="shared" si="14"/>
        <v xml:space="preserve">CMR05052019OD580300000                          EPC 05-2019                        FRAIREJ 13:30:00                              D225,00              N9       EUR          E--                                        002A1                                     </v>
      </c>
      <c r="X59" s="19" t="s">
        <v>203</v>
      </c>
      <c r="Y59" s="19">
        <f t="shared" si="15"/>
        <v>257</v>
      </c>
      <c r="Z59" s="19"/>
      <c r="AA59" s="19" t="str">
        <f t="shared" si="16"/>
        <v>002</v>
      </c>
    </row>
    <row r="60" spans="1:27" x14ac:dyDescent="0.35">
      <c r="A60" s="211" t="s">
        <v>181</v>
      </c>
      <c r="B60" s="154" t="s">
        <v>93</v>
      </c>
      <c r="C60" s="155" t="s">
        <v>78</v>
      </c>
      <c r="D60" s="156">
        <v>512391000</v>
      </c>
      <c r="E60" s="51"/>
      <c r="F60" s="40"/>
      <c r="G60" s="51" t="s">
        <v>121</v>
      </c>
      <c r="H60" t="s">
        <v>144</v>
      </c>
      <c r="K60" s="45" t="s">
        <v>80</v>
      </c>
      <c r="L60" s="208" t="s">
        <v>167</v>
      </c>
      <c r="M60" s="46" t="s">
        <v>81</v>
      </c>
      <c r="N60" s="51">
        <f t="shared" ref="N60:N66" si="18">N59</f>
        <v>9</v>
      </c>
      <c r="O60" t="s">
        <v>82</v>
      </c>
      <c r="Q60" t="s">
        <v>83</v>
      </c>
      <c r="R60" s="47"/>
      <c r="S60" s="47" t="s">
        <v>92</v>
      </c>
      <c r="T60" s="86" t="s">
        <v>84</v>
      </c>
      <c r="W60" s="48" t="str">
        <f t="shared" si="3"/>
        <v xml:space="preserve">CMR05052019OD512391000                          EPC 05-2019                        FRAIREJ 13:30:00                              C225,00              N9       EUR          E--                                        002A1                                     </v>
      </c>
      <c r="X60" t="s">
        <v>195</v>
      </c>
      <c r="Y60">
        <f t="shared" si="4"/>
        <v>257</v>
      </c>
      <c r="AA60" t="str">
        <f t="shared" si="5"/>
        <v>002</v>
      </c>
    </row>
    <row r="61" spans="1:27" x14ac:dyDescent="0.35">
      <c r="A61" s="51" t="s">
        <v>181</v>
      </c>
      <c r="B61" s="151" t="s">
        <v>93</v>
      </c>
      <c r="C61" s="152" t="s">
        <v>78</v>
      </c>
      <c r="D61" s="153">
        <v>512391000</v>
      </c>
      <c r="E61" s="51"/>
      <c r="F61" s="40"/>
      <c r="G61" s="51" t="s">
        <v>121</v>
      </c>
      <c r="H61" t="s">
        <v>54</v>
      </c>
      <c r="K61" s="45" t="s">
        <v>91</v>
      </c>
      <c r="L61" s="208" t="s">
        <v>168</v>
      </c>
      <c r="M61" s="46" t="s">
        <v>81</v>
      </c>
      <c r="N61" s="51">
        <f t="shared" si="17"/>
        <v>10</v>
      </c>
      <c r="O61" t="s">
        <v>82</v>
      </c>
      <c r="Q61" t="s">
        <v>83</v>
      </c>
      <c r="R61" s="47"/>
      <c r="S61" s="47" t="s">
        <v>92</v>
      </c>
      <c r="T61" s="86" t="s">
        <v>84</v>
      </c>
      <c r="W61" s="48" t="str">
        <f t="shared" si="3"/>
        <v xml:space="preserve">CMR05052019OD512391000                          EPC 05-2019                        COUVREG 05:01:00                              D7985,00             N10      EUR          E--                                        002A1                                     </v>
      </c>
      <c r="X61" t="s">
        <v>196</v>
      </c>
      <c r="Y61">
        <f t="shared" si="4"/>
        <v>257</v>
      </c>
      <c r="AA61" t="str">
        <f t="shared" si="5"/>
        <v>002</v>
      </c>
    </row>
    <row r="62" spans="1:27" x14ac:dyDescent="0.35">
      <c r="A62" s="212" t="s">
        <v>181</v>
      </c>
      <c r="B62" s="145" t="s">
        <v>93</v>
      </c>
      <c r="C62" s="146" t="s">
        <v>78</v>
      </c>
      <c r="D62" s="147">
        <v>580300000</v>
      </c>
      <c r="E62" s="51"/>
      <c r="F62" s="40"/>
      <c r="G62" s="205" t="s">
        <v>121</v>
      </c>
      <c r="H62" s="19" t="s">
        <v>54</v>
      </c>
      <c r="K62" s="135" t="s">
        <v>80</v>
      </c>
      <c r="L62" s="209" t="s">
        <v>168</v>
      </c>
      <c r="M62" s="136" t="s">
        <v>81</v>
      </c>
      <c r="N62" s="51">
        <f t="shared" si="18"/>
        <v>10</v>
      </c>
      <c r="O62" s="19" t="s">
        <v>82</v>
      </c>
      <c r="Q62" s="19" t="s">
        <v>83</v>
      </c>
      <c r="R62" s="133"/>
      <c r="S62" s="133" t="s">
        <v>92</v>
      </c>
      <c r="T62" s="134" t="s">
        <v>84</v>
      </c>
      <c r="W62" s="137" t="str">
        <f t="shared" si="3"/>
        <v xml:space="preserve">CMR05052019OD580300000                          EPC 05-2019                        COUVREG 05:01:00                              C7985,00             N10      EUR          E--                                        002A1                                     </v>
      </c>
      <c r="X62" s="19" t="s">
        <v>204</v>
      </c>
      <c r="Y62" s="19">
        <f t="shared" si="4"/>
        <v>257</v>
      </c>
      <c r="Z62" s="19"/>
      <c r="AA62" s="19" t="str">
        <f t="shared" si="5"/>
        <v>002</v>
      </c>
    </row>
    <row r="63" spans="1:27" x14ac:dyDescent="0.35">
      <c r="A63" s="205" t="s">
        <v>182</v>
      </c>
      <c r="B63" s="133" t="s">
        <v>93</v>
      </c>
      <c r="C63" s="134" t="s">
        <v>78</v>
      </c>
      <c r="D63" s="19">
        <v>580300000</v>
      </c>
      <c r="E63" s="51"/>
      <c r="F63" s="40"/>
      <c r="G63" s="205" t="s">
        <v>121</v>
      </c>
      <c r="H63" s="19" t="s">
        <v>54</v>
      </c>
      <c r="K63" s="135" t="s">
        <v>91</v>
      </c>
      <c r="L63" s="209" t="s">
        <v>168</v>
      </c>
      <c r="M63" s="136" t="s">
        <v>81</v>
      </c>
      <c r="N63" s="51">
        <f t="shared" si="17"/>
        <v>11</v>
      </c>
      <c r="O63" s="19" t="s">
        <v>82</v>
      </c>
      <c r="Q63" s="19" t="s">
        <v>83</v>
      </c>
      <c r="R63" s="133"/>
      <c r="S63" s="133" t="s">
        <v>92</v>
      </c>
      <c r="T63" s="134" t="s">
        <v>84</v>
      </c>
      <c r="W63" s="137" t="str">
        <f t="shared" si="3"/>
        <v xml:space="preserve">CMC05052019OD580300000                          EPC 05-2019                        COUVREG 05:01:00                              D7985,00             N11      EUR          E--                                        002A1                                     </v>
      </c>
      <c r="X63" s="19" t="s">
        <v>205</v>
      </c>
      <c r="Y63" s="19">
        <f t="shared" si="4"/>
        <v>257</v>
      </c>
      <c r="Z63" s="19"/>
      <c r="AA63" s="19" t="str">
        <f t="shared" si="5"/>
        <v>002</v>
      </c>
    </row>
    <row r="64" spans="1:27" x14ac:dyDescent="0.35">
      <c r="A64" s="211" t="s">
        <v>182</v>
      </c>
      <c r="B64" s="154" t="s">
        <v>93</v>
      </c>
      <c r="C64" s="155" t="s">
        <v>78</v>
      </c>
      <c r="D64" s="156">
        <v>512392000</v>
      </c>
      <c r="E64" s="51"/>
      <c r="F64" s="40"/>
      <c r="G64" s="51" t="s">
        <v>121</v>
      </c>
      <c r="H64" t="s">
        <v>54</v>
      </c>
      <c r="K64" s="45" t="s">
        <v>80</v>
      </c>
      <c r="L64" s="208" t="s">
        <v>168</v>
      </c>
      <c r="M64" s="46" t="s">
        <v>81</v>
      </c>
      <c r="N64" s="51">
        <f t="shared" si="18"/>
        <v>11</v>
      </c>
      <c r="O64" t="s">
        <v>82</v>
      </c>
      <c r="Q64" t="s">
        <v>83</v>
      </c>
      <c r="R64" s="47"/>
      <c r="S64" s="47" t="s">
        <v>92</v>
      </c>
      <c r="T64" s="86" t="s">
        <v>84</v>
      </c>
      <c r="W64" s="48" t="str">
        <f t="shared" si="3"/>
        <v xml:space="preserve">CMC05052019OD512392000                          EPC 05-2019                        COUVREG 05:01:00                              C7985,00             N11      EUR          E--                                        002A1                                     </v>
      </c>
      <c r="X64" t="s">
        <v>197</v>
      </c>
      <c r="Y64">
        <f t="shared" si="4"/>
        <v>257</v>
      </c>
      <c r="AA64" t="str">
        <f t="shared" si="5"/>
        <v>002</v>
      </c>
    </row>
    <row r="65" spans="1:27" x14ac:dyDescent="0.35">
      <c r="A65" s="51" t="s">
        <v>95</v>
      </c>
      <c r="B65" s="151" t="s">
        <v>93</v>
      </c>
      <c r="C65" s="152" t="s">
        <v>78</v>
      </c>
      <c r="D65" s="153">
        <v>410090000</v>
      </c>
      <c r="E65" s="51" t="s">
        <v>117</v>
      </c>
      <c r="F65" s="40" t="s">
        <v>122</v>
      </c>
      <c r="G65" s="51" t="s">
        <v>121</v>
      </c>
      <c r="H65" t="s">
        <v>159</v>
      </c>
      <c r="K65" s="45" t="s">
        <v>91</v>
      </c>
      <c r="L65" s="208" t="s">
        <v>169</v>
      </c>
      <c r="M65" s="46" t="s">
        <v>81</v>
      </c>
      <c r="N65" s="51">
        <f t="shared" si="17"/>
        <v>12</v>
      </c>
      <c r="O65" t="s">
        <v>82</v>
      </c>
      <c r="Q65" t="s">
        <v>83</v>
      </c>
      <c r="R65" s="47"/>
      <c r="S65" s="47" t="s">
        <v>92</v>
      </c>
      <c r="T65" s="86" t="s">
        <v>84</v>
      </c>
      <c r="W65" s="48" t="str">
        <f t="shared" si="3"/>
        <v xml:space="preserve">EPC05052019OD410090000        XC0000001         EPC 05-2019                        COUVREG 05:01:00 C00000010505201913           D7225,00             N12      EUR          E--                                        002A1                                     </v>
      </c>
      <c r="X65" t="s">
        <v>174</v>
      </c>
      <c r="Y65">
        <f t="shared" si="4"/>
        <v>257</v>
      </c>
      <c r="AA65" t="str">
        <f t="shared" si="5"/>
        <v>002</v>
      </c>
    </row>
    <row r="66" spans="1:27" x14ac:dyDescent="0.35">
      <c r="A66" s="211" t="s">
        <v>95</v>
      </c>
      <c r="B66" s="154" t="s">
        <v>93</v>
      </c>
      <c r="C66" s="155" t="s">
        <v>78</v>
      </c>
      <c r="D66" s="156">
        <v>467090000</v>
      </c>
      <c r="E66" s="51" t="s">
        <v>117</v>
      </c>
      <c r="F66" s="40" t="s">
        <v>122</v>
      </c>
      <c r="G66" s="51" t="s">
        <v>121</v>
      </c>
      <c r="H66" t="s">
        <v>54</v>
      </c>
      <c r="K66" s="45" t="s">
        <v>80</v>
      </c>
      <c r="L66" s="208" t="s">
        <v>169</v>
      </c>
      <c r="M66" s="46" t="s">
        <v>81</v>
      </c>
      <c r="N66" s="51">
        <f t="shared" si="18"/>
        <v>12</v>
      </c>
      <c r="O66" t="s">
        <v>82</v>
      </c>
      <c r="Q66" t="s">
        <v>83</v>
      </c>
      <c r="R66" s="47"/>
      <c r="S66" s="47" t="s">
        <v>92</v>
      </c>
      <c r="T66" s="86" t="s">
        <v>84</v>
      </c>
      <c r="W66" s="48" t="str">
        <f t="shared" si="3"/>
        <v xml:space="preserve">EPC05052019OD467090000        XC0000001         EPC 05-2019                        COUVREG 05:01:00                              C7225,00             N12      EUR          E--                                        002A1                                     </v>
      </c>
      <c r="X66" t="s">
        <v>175</v>
      </c>
      <c r="Y66">
        <f t="shared" si="4"/>
        <v>257</v>
      </c>
      <c r="AA66" t="str">
        <f t="shared" si="5"/>
        <v>002</v>
      </c>
    </row>
    <row r="67" spans="1:27" x14ac:dyDescent="0.35">
      <c r="A67" s="51" t="s">
        <v>181</v>
      </c>
      <c r="B67" s="151" t="s">
        <v>93</v>
      </c>
      <c r="C67" s="152" t="s">
        <v>78</v>
      </c>
      <c r="D67" s="153">
        <v>512391000</v>
      </c>
      <c r="E67" s="51"/>
      <c r="F67" s="40"/>
      <c r="G67" s="51" t="s">
        <v>121</v>
      </c>
      <c r="H67" t="s">
        <v>54</v>
      </c>
      <c r="K67" s="45" t="s">
        <v>91</v>
      </c>
      <c r="L67" s="208" t="s">
        <v>169</v>
      </c>
      <c r="M67" s="46" t="s">
        <v>81</v>
      </c>
      <c r="N67" s="51">
        <f t="shared" si="17"/>
        <v>13</v>
      </c>
      <c r="O67" t="s">
        <v>82</v>
      </c>
      <c r="Q67" t="s">
        <v>83</v>
      </c>
      <c r="R67" s="47"/>
      <c r="S67" s="47" t="s">
        <v>92</v>
      </c>
      <c r="T67" s="86" t="s">
        <v>84</v>
      </c>
      <c r="W67" s="48" t="str">
        <f t="shared" si="3"/>
        <v xml:space="preserve">CMR05052019OD512391000                          EPC 05-2019                        COUVREG 05:01:00                              D7225,00             N13      EUR          E--                                        002A1                                     </v>
      </c>
      <c r="X67" t="s">
        <v>198</v>
      </c>
      <c r="Y67">
        <f t="shared" si="4"/>
        <v>257</v>
      </c>
      <c r="AA67" t="str">
        <f t="shared" si="5"/>
        <v>002</v>
      </c>
    </row>
    <row r="68" spans="1:27" x14ac:dyDescent="0.35">
      <c r="A68" s="212" t="s">
        <v>181</v>
      </c>
      <c r="B68" s="145" t="s">
        <v>93</v>
      </c>
      <c r="C68" s="146" t="s">
        <v>78</v>
      </c>
      <c r="D68" s="147">
        <v>580300000</v>
      </c>
      <c r="E68" s="51"/>
      <c r="F68" s="40"/>
      <c r="G68" s="205" t="s">
        <v>121</v>
      </c>
      <c r="H68" s="19" t="s">
        <v>54</v>
      </c>
      <c r="K68" s="135" t="s">
        <v>80</v>
      </c>
      <c r="L68" s="209" t="s">
        <v>169</v>
      </c>
      <c r="M68" s="136" t="s">
        <v>81</v>
      </c>
      <c r="N68" s="51">
        <f t="shared" ref="N68" si="19">N67</f>
        <v>13</v>
      </c>
      <c r="O68" s="19" t="s">
        <v>82</v>
      </c>
      <c r="Q68" s="19" t="s">
        <v>83</v>
      </c>
      <c r="R68" s="133"/>
      <c r="S68" s="133" t="s">
        <v>92</v>
      </c>
      <c r="T68" s="134" t="s">
        <v>84</v>
      </c>
      <c r="W68" s="137" t="str">
        <f t="shared" ref="W68" si="20">MID(A68,1,3)&amp;REPT(" ",3-LEN(MID(A68,1,3)))&amp;MID(B68,1,8)&amp;REPT(" ",8-LEN(MID(B68,1,8)))&amp;MID(C68,1,2)&amp;REPT(" ",2-LEN(MID(C68,1,2)))&amp;MID(D68,1,17)&amp;REPT(" ",17-LEN(MID(D68,1,17)))&amp;MID(E68,1,1)&amp;REPT(" ",1-LEN(MID(E68,1,1)))&amp;MID(F68,1,17)&amp;REPT(" ",17-LEN(MID(F68,1,17)))&amp;MID(G68,1,35)&amp;REPT(" ",35-LEN(MID(G68,1,35)))&amp;MID(H68,1,35)&amp;REPT(" ",35-LEN(MID(H68,1,35)))&amp;MID(I68,1,3)&amp;REPT(" ",3-LEN(MID(I68,1,3)))&amp;MID(J68,1,8)&amp;REPT(" ",8-LEN(MID(J68,1,8)))&amp;MID(K68,1,1)&amp;REPT(" ",1-LEN(MID(K68,1,1)))&amp;MID(L68,1,20)&amp;REPT(" ",20-LEN(MID(L68,1,20)))&amp;MID(M68,1,1)&amp;REPT(" ",1-LEN(MID(M68,1,1)))&amp;MID(N68,1,8)&amp;REPT(" ",8-LEN(MID(N68,1,8)))&amp;MID(O68,1,3)&amp;REPT(" ",3-LEN(MID(O68,1,3)))&amp;MID(P68,1,10)&amp;REPT(" ",10-LEN(MID(P68,1,10)))&amp;MID(Q68,1,3)&amp;REPT(" ",3-LEN(MID(Q68,1,3)))&amp;MID(R68,1,40)&amp;REPT(" ",40-LEN(MID(R68,1,40)))&amp;MID(S68,1,3)&amp;REPT(" ",3-LEN(MID(S68,1,3)))&amp;MID(T68,1,2)&amp;REPT(" ",2-LEN(MID(T68,1,2)))&amp;MID(U68,1,2)&amp;REPT(" ",2-LEN(MID(U68,1,2)))&amp;MID(V68,1,35)&amp;REPT(" ",35-LEN(MID(V68,1,35)))</f>
        <v xml:space="preserve">CMR05052019OD580300000                          EPC 05-2019                        COUVREG 05:01:00                              C7225,00             N13      EUR          E--                                        002A1                                     </v>
      </c>
      <c r="X68" s="19" t="s">
        <v>208</v>
      </c>
      <c r="Y68" s="19">
        <f t="shared" ref="Y68:Y69" si="21">LEN(X68)</f>
        <v>257</v>
      </c>
      <c r="Z68" s="19"/>
      <c r="AA68" s="19" t="str">
        <f t="shared" ref="AA68:AA69" si="22">MID(X68,216,3)</f>
        <v>002</v>
      </c>
    </row>
    <row r="69" spans="1:27" x14ac:dyDescent="0.35">
      <c r="A69" s="205" t="s">
        <v>180</v>
      </c>
      <c r="B69" s="133" t="s">
        <v>93</v>
      </c>
      <c r="C69" s="134" t="s">
        <v>78</v>
      </c>
      <c r="D69" s="19">
        <v>580300000</v>
      </c>
      <c r="E69" s="51"/>
      <c r="F69" s="40"/>
      <c r="G69" s="205" t="s">
        <v>121</v>
      </c>
      <c r="H69" s="19" t="s">
        <v>54</v>
      </c>
      <c r="K69" s="135" t="s">
        <v>91</v>
      </c>
      <c r="L69" s="209" t="s">
        <v>169</v>
      </c>
      <c r="M69" s="136" t="s">
        <v>81</v>
      </c>
      <c r="N69" s="51">
        <f t="shared" ref="N69" si="23">N68+1</f>
        <v>14</v>
      </c>
      <c r="O69" s="19" t="s">
        <v>82</v>
      </c>
      <c r="Q69" s="19" t="s">
        <v>83</v>
      </c>
      <c r="R69" s="133"/>
      <c r="S69" s="133" t="s">
        <v>92</v>
      </c>
      <c r="T69" s="134" t="s">
        <v>84</v>
      </c>
      <c r="W69" s="137">
        <v>1</v>
      </c>
      <c r="X69" s="19" t="s">
        <v>206</v>
      </c>
      <c r="Y69" s="19">
        <f t="shared" si="21"/>
        <v>257</v>
      </c>
      <c r="Z69" s="19"/>
      <c r="AA69" s="19" t="str">
        <f t="shared" si="22"/>
        <v>002</v>
      </c>
    </row>
    <row r="70" spans="1:27" x14ac:dyDescent="0.35">
      <c r="A70" s="51" t="s">
        <v>180</v>
      </c>
      <c r="B70" s="47" t="s">
        <v>93</v>
      </c>
      <c r="C70" s="86" t="s">
        <v>78</v>
      </c>
      <c r="D70" s="40">
        <v>512300000</v>
      </c>
      <c r="E70" s="51"/>
      <c r="F70" s="40"/>
      <c r="G70" s="51" t="s">
        <v>121</v>
      </c>
      <c r="H70" t="s">
        <v>54</v>
      </c>
      <c r="K70" s="45" t="s">
        <v>80</v>
      </c>
      <c r="L70" s="208" t="s">
        <v>169</v>
      </c>
      <c r="M70" s="46" t="s">
        <v>81</v>
      </c>
      <c r="N70" s="51">
        <f>N69</f>
        <v>14</v>
      </c>
      <c r="O70" t="s">
        <v>82</v>
      </c>
      <c r="Q70" t="s">
        <v>83</v>
      </c>
      <c r="R70" s="47"/>
      <c r="S70" s="47" t="s">
        <v>92</v>
      </c>
      <c r="T70" s="86" t="s">
        <v>84</v>
      </c>
      <c r="W70" s="48" t="str">
        <f t="shared" si="3"/>
        <v xml:space="preserve">CMB05052019OD512300000                          EPC 05-2019                        COUVREG 05:01:00                              C7225,00             N14      EUR          E--                                        002A1                                     </v>
      </c>
      <c r="X70" t="s">
        <v>207</v>
      </c>
      <c r="Y70">
        <f t="shared" si="4"/>
        <v>257</v>
      </c>
      <c r="AA70" t="str">
        <f t="shared" si="5"/>
        <v>002</v>
      </c>
    </row>
    <row r="73" spans="1:27" x14ac:dyDescent="0.35">
      <c r="A73" s="78" t="s">
        <v>161</v>
      </c>
      <c r="B73" s="79" t="s">
        <v>162</v>
      </c>
    </row>
    <row r="74" spans="1:27" ht="15" thickBot="1" x14ac:dyDescent="0.4"/>
    <row r="75" spans="1:27" ht="15" thickBot="1" x14ac:dyDescent="0.4">
      <c r="A75" s="70" t="s">
        <v>176</v>
      </c>
    </row>
    <row r="76" spans="1:27" x14ac:dyDescent="0.35">
      <c r="A76" t="s">
        <v>170</v>
      </c>
    </row>
    <row r="77" spans="1:27" x14ac:dyDescent="0.35">
      <c r="A77" t="s">
        <v>171</v>
      </c>
    </row>
    <row r="78" spans="1:27" x14ac:dyDescent="0.35">
      <c r="A78" t="s">
        <v>186</v>
      </c>
    </row>
    <row r="79" spans="1:27" x14ac:dyDescent="0.35">
      <c r="A79" t="s">
        <v>187</v>
      </c>
    </row>
    <row r="80" spans="1:27" x14ac:dyDescent="0.35">
      <c r="A80" t="s">
        <v>188</v>
      </c>
    </row>
    <row r="81" spans="1:1" x14ac:dyDescent="0.35">
      <c r="A81" t="s">
        <v>189</v>
      </c>
    </row>
    <row r="82" spans="1:1" x14ac:dyDescent="0.35">
      <c r="A82" t="s">
        <v>190</v>
      </c>
    </row>
    <row r="83" spans="1:1" x14ac:dyDescent="0.35">
      <c r="A83" t="s">
        <v>191</v>
      </c>
    </row>
    <row r="84" spans="1:1" x14ac:dyDescent="0.35">
      <c r="A84" t="s">
        <v>192</v>
      </c>
    </row>
    <row r="85" spans="1:1" x14ac:dyDescent="0.35">
      <c r="A85" t="s">
        <v>193</v>
      </c>
    </row>
    <row r="86" spans="1:1" x14ac:dyDescent="0.35">
      <c r="A86" t="s">
        <v>172</v>
      </c>
    </row>
    <row r="87" spans="1:1" x14ac:dyDescent="0.35">
      <c r="A87" t="s">
        <v>173</v>
      </c>
    </row>
    <row r="88" spans="1:1" x14ac:dyDescent="0.35">
      <c r="A88" t="s">
        <v>194</v>
      </c>
    </row>
    <row r="89" spans="1:1" x14ac:dyDescent="0.35">
      <c r="A89" t="s">
        <v>195</v>
      </c>
    </row>
    <row r="90" spans="1:1" x14ac:dyDescent="0.35">
      <c r="A90" t="s">
        <v>196</v>
      </c>
    </row>
    <row r="91" spans="1:1" x14ac:dyDescent="0.35">
      <c r="A91" t="s">
        <v>197</v>
      </c>
    </row>
    <row r="92" spans="1:1" x14ac:dyDescent="0.35">
      <c r="A92" t="s">
        <v>174</v>
      </c>
    </row>
    <row r="93" spans="1:1" x14ac:dyDescent="0.35">
      <c r="A93" t="s">
        <v>175</v>
      </c>
    </row>
    <row r="94" spans="1:1" x14ac:dyDescent="0.35">
      <c r="A94" t="s">
        <v>198</v>
      </c>
    </row>
    <row r="95" spans="1:1" x14ac:dyDescent="0.35">
      <c r="A95" t="s">
        <v>199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activeCell="C2" sqref="C2"/>
    </sheetView>
  </sheetViews>
  <sheetFormatPr baseColWidth="10" defaultRowHeight="14.5" x14ac:dyDescent="0.35"/>
  <cols>
    <col min="1" max="1" width="13.54296875" bestFit="1" customWidth="1"/>
    <col min="2" max="2" width="21.1796875" bestFit="1" customWidth="1"/>
    <col min="3" max="3" width="33.36328125" bestFit="1" customWidth="1"/>
    <col min="4" max="4" width="31" bestFit="1" customWidth="1"/>
  </cols>
  <sheetData>
    <row r="1" spans="1:5" x14ac:dyDescent="0.35">
      <c r="A1" s="61" t="s">
        <v>124</v>
      </c>
      <c r="B1" s="61" t="s">
        <v>113</v>
      </c>
      <c r="C1" s="62" t="s">
        <v>233</v>
      </c>
      <c r="D1" s="61" t="s">
        <v>232</v>
      </c>
    </row>
    <row r="2" spans="1:5" x14ac:dyDescent="0.35">
      <c r="A2" s="61"/>
      <c r="B2" s="61" t="s">
        <v>129</v>
      </c>
      <c r="C2" s="61" t="s">
        <v>114</v>
      </c>
      <c r="D2" s="61" t="s">
        <v>115</v>
      </c>
    </row>
    <row r="3" spans="1:5" x14ac:dyDescent="0.35">
      <c r="A3" s="37" t="s">
        <v>125</v>
      </c>
      <c r="B3" s="37" t="s">
        <v>130</v>
      </c>
      <c r="C3" s="37" t="s">
        <v>122</v>
      </c>
      <c r="D3" s="58" t="s">
        <v>99</v>
      </c>
      <c r="E3" t="s">
        <v>123</v>
      </c>
    </row>
    <row r="4" spans="1:5" x14ac:dyDescent="0.35">
      <c r="A4" s="37" t="s">
        <v>126</v>
      </c>
      <c r="B4" s="37" t="s">
        <v>131</v>
      </c>
      <c r="C4" s="37" t="s">
        <v>127</v>
      </c>
      <c r="D4" s="58" t="s">
        <v>128</v>
      </c>
      <c r="E4" t="s">
        <v>123</v>
      </c>
    </row>
    <row r="5" spans="1:5" x14ac:dyDescent="0.35">
      <c r="A5" s="37"/>
      <c r="B5" s="37"/>
      <c r="C5" s="37"/>
      <c r="D5" s="37"/>
    </row>
    <row r="6" spans="1:5" x14ac:dyDescent="0.35">
      <c r="A6" s="37"/>
      <c r="B6" s="37"/>
      <c r="C6" s="37"/>
      <c r="D6" s="37"/>
    </row>
    <row r="7" spans="1:5" x14ac:dyDescent="0.35">
      <c r="A7" s="37"/>
      <c r="B7" s="37"/>
      <c r="C7" s="37"/>
      <c r="D7" s="37"/>
    </row>
    <row r="8" spans="1:5" x14ac:dyDescent="0.35">
      <c r="A8" s="37"/>
      <c r="B8" s="37"/>
      <c r="C8" s="37"/>
      <c r="D8" s="37"/>
    </row>
    <row r="9" spans="1:5" x14ac:dyDescent="0.35">
      <c r="A9" s="37"/>
      <c r="B9" s="37"/>
      <c r="C9" s="37"/>
      <c r="D9" s="37"/>
    </row>
    <row r="10" spans="1:5" x14ac:dyDescent="0.35">
      <c r="A10" s="37"/>
      <c r="B10" s="37"/>
      <c r="C10" s="37"/>
      <c r="D10" s="37"/>
    </row>
    <row r="11" spans="1:5" x14ac:dyDescent="0.35">
      <c r="A11" s="37"/>
      <c r="B11" s="37"/>
      <c r="C11" s="37"/>
      <c r="D11" s="37"/>
    </row>
    <row r="12" spans="1:5" x14ac:dyDescent="0.35">
      <c r="A12" s="37"/>
      <c r="B12" s="37"/>
      <c r="C12" s="37"/>
      <c r="D12" s="37"/>
    </row>
    <row r="13" spans="1:5" x14ac:dyDescent="0.35">
      <c r="A13" s="37"/>
      <c r="B13" s="37"/>
      <c r="C13" s="37"/>
      <c r="D13" s="37"/>
    </row>
  </sheetData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Ecritures comptables</vt:lpstr>
      <vt:lpstr>TRA</vt:lpstr>
      <vt:lpstr>Table correspondance clients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Emilie POUGET</dc:creator>
  <cp:lastModifiedBy>Emilie POUGET</cp:lastModifiedBy>
  <dcterms:created xsi:type="dcterms:W3CDTF">2019-05-09T08:33:38Z</dcterms:created>
  <dcterms:modified xsi:type="dcterms:W3CDTF">2019-11-21T13:47:40Z</dcterms:modified>
</cp:coreProperties>
</file>