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7750" tabRatio="895" activeTab="1"/>
  </bookViews>
  <sheets>
    <sheet name="SYNTHESE" sheetId="7" r:id="rId1"/>
    <sheet name="Inputs" sheetId="6" r:id="rId2"/>
    <sheet name="_RatiosDétaillés" sheetId="18" state="hidden" r:id="rId3"/>
    <sheet name="Interchange Fees" sheetId="13" state="hidden" r:id="rId4"/>
    <sheet name="Scheme Fees" sheetId="4" state="hidden" r:id="rId5"/>
    <sheet name="Processing Fees" sheetId="5" state="hidden" r:id="rId6"/>
    <sheet name="_SF" sheetId="15" state="hidden" r:id="rId7"/>
    <sheet name="_Moy" sheetId="17" state="hidden" r:id="rId8"/>
    <sheet name="_CalcVolumesTx" sheetId="9" state="hidden" r:id="rId9"/>
    <sheet name="_CalcMntSF" sheetId="16" state="hidden" r:id="rId10"/>
    <sheet name="MSC" sheetId="8" r:id="rId11"/>
    <sheet name="CHRONO" sheetId="19" r:id="rId12"/>
    <sheet name="_CalcMntIF" sheetId="10" state="hidden" r:id="rId13"/>
    <sheet name="_CalcMntMoy" sheetId="12" state="hidden" r:id="rId14"/>
  </sheets>
  <calcPr calcId="152511"/>
</workbook>
</file>

<file path=xl/calcChain.xml><?xml version="1.0" encoding="utf-8"?>
<calcChain xmlns="http://schemas.openxmlformats.org/spreadsheetml/2006/main">
  <c r="W5" i="18" l="1"/>
  <c r="V5" i="18"/>
  <c r="U5" i="18"/>
  <c r="T5" i="18"/>
  <c r="S5" i="18"/>
  <c r="R5" i="18"/>
  <c r="Q5" i="18"/>
  <c r="P5" i="18"/>
  <c r="O5" i="18"/>
  <c r="M5" i="18"/>
  <c r="L5" i="18"/>
  <c r="K5" i="18"/>
  <c r="J5" i="18"/>
  <c r="I5" i="18"/>
  <c r="H5" i="18"/>
  <c r="G5" i="18"/>
  <c r="F5" i="18"/>
  <c r="E5" i="18"/>
  <c r="C5" i="18"/>
  <c r="B5" i="18"/>
  <c r="A5" i="18"/>
  <c r="F34" i="6" l="1"/>
  <c r="E34" i="6"/>
  <c r="D34" i="6"/>
  <c r="G34" i="6" l="1"/>
  <c r="I7" i="5" l="1"/>
  <c r="J7" i="5" l="1"/>
  <c r="E7" i="5" s="1"/>
  <c r="F15" i="6"/>
  <c r="F12" i="6"/>
  <c r="H9" i="7" s="1"/>
  <c r="F14" i="6"/>
  <c r="F13" i="6"/>
  <c r="F11" i="6"/>
  <c r="F10" i="6"/>
  <c r="I7" i="6" l="1"/>
  <c r="G9" i="7"/>
  <c r="G23" i="7" s="1"/>
  <c r="H23" i="7"/>
  <c r="I9" i="7"/>
  <c r="I23" i="7" s="1"/>
  <c r="I12" i="4"/>
  <c r="E12" i="4"/>
  <c r="G12" i="4"/>
  <c r="J12" i="4"/>
  <c r="F12" i="4"/>
  <c r="H12" i="4"/>
  <c r="G13" i="4"/>
  <c r="E13" i="4"/>
  <c r="F13" i="4"/>
  <c r="J13" i="4"/>
  <c r="H13" i="4"/>
  <c r="I13" i="4"/>
  <c r="J14" i="4"/>
  <c r="F14" i="4"/>
  <c r="H14" i="4"/>
  <c r="E14" i="4"/>
  <c r="I14" i="4"/>
  <c r="G14" i="4"/>
  <c r="E23" i="7"/>
  <c r="E9" i="7"/>
  <c r="E5" i="7"/>
  <c r="N43" i="17"/>
  <c r="N42" i="17"/>
  <c r="N41" i="17"/>
  <c r="J43" i="17"/>
  <c r="J42" i="17"/>
  <c r="J41" i="17"/>
  <c r="E43" i="17"/>
  <c r="E42" i="17"/>
  <c r="E41" i="17"/>
  <c r="M43" i="17"/>
  <c r="M42" i="17"/>
  <c r="M41" i="17"/>
  <c r="I43" i="17"/>
  <c r="I42" i="17"/>
  <c r="I41" i="17"/>
  <c r="D43" i="17"/>
  <c r="D42" i="17"/>
  <c r="D41" i="17"/>
  <c r="N27" i="17"/>
  <c r="N26" i="17"/>
  <c r="N25" i="17"/>
  <c r="J27" i="17"/>
  <c r="J26" i="17"/>
  <c r="J25" i="17"/>
  <c r="E27" i="17"/>
  <c r="E26" i="17"/>
  <c r="E25" i="17"/>
  <c r="M27" i="17"/>
  <c r="M26" i="17"/>
  <c r="M25" i="17"/>
  <c r="I27" i="17"/>
  <c r="I26" i="17"/>
  <c r="I25" i="17"/>
  <c r="D27" i="17"/>
  <c r="D26" i="17"/>
  <c r="D25" i="17"/>
  <c r="N11" i="17"/>
  <c r="N10" i="17"/>
  <c r="N9" i="17"/>
  <c r="J11" i="17"/>
  <c r="J10" i="17"/>
  <c r="J9" i="17"/>
  <c r="E11" i="17"/>
  <c r="E10" i="17"/>
  <c r="E9" i="17"/>
  <c r="M11" i="17"/>
  <c r="M10" i="17"/>
  <c r="M9" i="17"/>
  <c r="I11" i="17"/>
  <c r="I10" i="17"/>
  <c r="I9" i="17"/>
  <c r="D11" i="17"/>
  <c r="D10" i="17"/>
  <c r="D9" i="17"/>
  <c r="C43" i="17"/>
  <c r="C42" i="17"/>
  <c r="C41" i="17"/>
  <c r="C27" i="17"/>
  <c r="C26" i="17"/>
  <c r="C25" i="17"/>
  <c r="C11" i="17"/>
  <c r="C10" i="17"/>
  <c r="C9" i="17"/>
  <c r="G5" i="7" l="1"/>
  <c r="H5" i="7"/>
  <c r="I5" i="7"/>
  <c r="L38" i="17"/>
  <c r="H38" i="17"/>
  <c r="L22" i="17"/>
  <c r="H22" i="17"/>
  <c r="L6" i="17"/>
  <c r="H6" i="17"/>
  <c r="L38" i="12"/>
  <c r="H38" i="12"/>
  <c r="L22" i="12"/>
  <c r="H22" i="12"/>
  <c r="L6" i="12"/>
  <c r="H6" i="12"/>
  <c r="L38" i="16" l="1"/>
  <c r="H38" i="16"/>
  <c r="L22" i="16"/>
  <c r="H22" i="16"/>
  <c r="L6" i="16"/>
  <c r="H6" i="16"/>
  <c r="C43" i="15"/>
  <c r="C42" i="15"/>
  <c r="C41" i="15"/>
  <c r="C27" i="15"/>
  <c r="C26" i="15"/>
  <c r="C25" i="15"/>
  <c r="C11" i="15"/>
  <c r="C10" i="15"/>
  <c r="C9" i="15"/>
  <c r="L38" i="15"/>
  <c r="H38" i="15"/>
  <c r="L22" i="15"/>
  <c r="H22" i="15"/>
  <c r="L6" i="15"/>
  <c r="H6" i="15"/>
  <c r="L38" i="13"/>
  <c r="H38" i="13"/>
  <c r="L22" i="13"/>
  <c r="H22" i="13"/>
  <c r="L6" i="13"/>
  <c r="H6" i="13"/>
  <c r="H38" i="10"/>
  <c r="L38" i="10"/>
  <c r="D36" i="9"/>
  <c r="J39" i="9" s="1"/>
  <c r="L38" i="9"/>
  <c r="H38" i="9"/>
  <c r="C36" i="9" l="1"/>
  <c r="C39" i="9" s="1"/>
  <c r="C43" i="9" s="1"/>
  <c r="E36" i="9"/>
  <c r="N39" i="9" s="1"/>
  <c r="N43" i="9" s="1"/>
  <c r="N43" i="12" s="1"/>
  <c r="J41" i="9"/>
  <c r="J42" i="9"/>
  <c r="I39" i="9"/>
  <c r="I43" i="9" s="1"/>
  <c r="J43" i="9"/>
  <c r="J43" i="12" s="1"/>
  <c r="C41" i="9" l="1"/>
  <c r="C41" i="16" s="1"/>
  <c r="C42" i="9"/>
  <c r="C42" i="10" s="1"/>
  <c r="E39" i="9"/>
  <c r="E41" i="9" s="1"/>
  <c r="M39" i="9"/>
  <c r="M41" i="9" s="1"/>
  <c r="N41" i="9"/>
  <c r="N41" i="10" s="1"/>
  <c r="J41" i="10"/>
  <c r="J41" i="12"/>
  <c r="C43" i="10"/>
  <c r="C43" i="12"/>
  <c r="C43" i="16"/>
  <c r="I48" i="9"/>
  <c r="I43" i="12"/>
  <c r="D39" i="9"/>
  <c r="D41" i="9" s="1"/>
  <c r="J42" i="10"/>
  <c r="J42" i="12"/>
  <c r="N42" i="9"/>
  <c r="I42" i="9"/>
  <c r="I46" i="9"/>
  <c r="I45" i="9"/>
  <c r="I47" i="9"/>
  <c r="I41" i="9"/>
  <c r="N45" i="9"/>
  <c r="N47" i="9"/>
  <c r="N46" i="9"/>
  <c r="N48" i="9"/>
  <c r="J45" i="9"/>
  <c r="J47" i="9"/>
  <c r="J46" i="9"/>
  <c r="J48" i="9"/>
  <c r="N41" i="12" l="1"/>
  <c r="C41" i="10"/>
  <c r="C41" i="12"/>
  <c r="E43" i="9"/>
  <c r="E43" i="12" s="1"/>
  <c r="C42" i="16"/>
  <c r="M42" i="9"/>
  <c r="M42" i="10" s="1"/>
  <c r="D43" i="9"/>
  <c r="D43" i="12" s="1"/>
  <c r="C42" i="12"/>
  <c r="M43" i="9"/>
  <c r="M43" i="12" s="1"/>
  <c r="D42" i="9"/>
  <c r="D42" i="10" s="1"/>
  <c r="E42" i="9"/>
  <c r="E42" i="10" s="1"/>
  <c r="J46" i="10"/>
  <c r="E41" i="10"/>
  <c r="E41" i="12"/>
  <c r="J47" i="10"/>
  <c r="N47" i="10"/>
  <c r="I41" i="10"/>
  <c r="I41" i="12"/>
  <c r="I42" i="10"/>
  <c r="I42" i="12"/>
  <c r="D41" i="10"/>
  <c r="D41" i="12"/>
  <c r="I46" i="10"/>
  <c r="N46" i="10"/>
  <c r="I48" i="10"/>
  <c r="J45" i="10"/>
  <c r="N45" i="10"/>
  <c r="I47" i="10"/>
  <c r="N42" i="10"/>
  <c r="N42" i="12"/>
  <c r="J48" i="10"/>
  <c r="N48" i="10"/>
  <c r="M41" i="10"/>
  <c r="M41" i="12"/>
  <c r="I45" i="10"/>
  <c r="E47" i="9"/>
  <c r="E45" i="9" l="1"/>
  <c r="E46" i="9"/>
  <c r="E46" i="10" s="1"/>
  <c r="E48" i="9"/>
  <c r="M42" i="12"/>
  <c r="D47" i="9"/>
  <c r="D47" i="10" s="1"/>
  <c r="D48" i="9"/>
  <c r="D48" i="10" s="1"/>
  <c r="D46" i="9"/>
  <c r="D46" i="10" s="1"/>
  <c r="D45" i="9"/>
  <c r="D45" i="10" s="1"/>
  <c r="M47" i="9"/>
  <c r="M47" i="10" s="1"/>
  <c r="M45" i="9"/>
  <c r="M45" i="10" s="1"/>
  <c r="M48" i="9"/>
  <c r="M48" i="10" s="1"/>
  <c r="M46" i="9"/>
  <c r="M46" i="10" s="1"/>
  <c r="E42" i="12"/>
  <c r="D42" i="12"/>
  <c r="E48" i="10"/>
  <c r="E47" i="10"/>
  <c r="E45" i="10"/>
  <c r="F31" i="4"/>
  <c r="J42" i="15" s="1"/>
  <c r="G31" i="4"/>
  <c r="N42" i="15" s="1"/>
  <c r="H31" i="4"/>
  <c r="I31" i="4"/>
  <c r="J31" i="4"/>
  <c r="K31" i="4"/>
  <c r="E41" i="15" s="1"/>
  <c r="E41" i="16" s="1"/>
  <c r="L31" i="4"/>
  <c r="J41" i="15" s="1"/>
  <c r="J41" i="16" s="1"/>
  <c r="M31" i="4"/>
  <c r="N41" i="15" s="1"/>
  <c r="N41" i="16" s="1"/>
  <c r="E31" i="4"/>
  <c r="E42" i="15" s="1"/>
  <c r="I42" i="15"/>
  <c r="M42" i="15"/>
  <c r="D41" i="15"/>
  <c r="D41" i="16" s="1"/>
  <c r="I41" i="15"/>
  <c r="I41" i="16" s="1"/>
  <c r="M41" i="15"/>
  <c r="M41" i="16" s="1"/>
  <c r="D42" i="15"/>
  <c r="C34" i="12" l="1"/>
  <c r="C34" i="10"/>
  <c r="D46" i="15"/>
  <c r="D46" i="16" s="1"/>
  <c r="D45" i="15"/>
  <c r="D45" i="16" s="1"/>
  <c r="D47" i="15"/>
  <c r="D47" i="16" s="1"/>
  <c r="D48" i="15"/>
  <c r="D48" i="16" s="1"/>
  <c r="D42" i="16"/>
  <c r="I46" i="15"/>
  <c r="I46" i="16" s="1"/>
  <c r="I45" i="15"/>
  <c r="I45" i="16" s="1"/>
  <c r="I47" i="15"/>
  <c r="I47" i="16" s="1"/>
  <c r="I48" i="15"/>
  <c r="I48" i="16" s="1"/>
  <c r="I42" i="16"/>
  <c r="N47" i="15"/>
  <c r="N47" i="16" s="1"/>
  <c r="N48" i="15"/>
  <c r="N48" i="16" s="1"/>
  <c r="N45" i="15"/>
  <c r="N45" i="16" s="1"/>
  <c r="N46" i="15"/>
  <c r="N46" i="16" s="1"/>
  <c r="N42" i="16"/>
  <c r="M45" i="15"/>
  <c r="M45" i="16" s="1"/>
  <c r="M47" i="15"/>
  <c r="M47" i="16" s="1"/>
  <c r="M46" i="15"/>
  <c r="M46" i="16" s="1"/>
  <c r="M48" i="15"/>
  <c r="M48" i="16" s="1"/>
  <c r="M42" i="16"/>
  <c r="E48" i="15"/>
  <c r="E48" i="16" s="1"/>
  <c r="E47" i="15"/>
  <c r="E47" i="16" s="1"/>
  <c r="E45" i="15"/>
  <c r="E45" i="16" s="1"/>
  <c r="E46" i="15"/>
  <c r="E46" i="16" s="1"/>
  <c r="E42" i="16"/>
  <c r="J48" i="15"/>
  <c r="J48" i="16" s="1"/>
  <c r="J47" i="15"/>
  <c r="J47" i="16" s="1"/>
  <c r="J46" i="15"/>
  <c r="J46" i="16" s="1"/>
  <c r="J45" i="15"/>
  <c r="J45" i="16" s="1"/>
  <c r="J42" i="16"/>
  <c r="C34" i="16" l="1"/>
  <c r="L22" i="10"/>
  <c r="H22" i="10"/>
  <c r="L6" i="10"/>
  <c r="H6" i="10"/>
  <c r="L22" i="9"/>
  <c r="H22" i="9"/>
  <c r="L6" i="9"/>
  <c r="H6" i="9"/>
  <c r="C34" i="9" l="1"/>
  <c r="K27" i="6"/>
  <c r="J27" i="6"/>
  <c r="K23" i="6"/>
  <c r="J23" i="6"/>
  <c r="L22" i="6"/>
  <c r="E23" i="6"/>
  <c r="F23" i="6"/>
  <c r="F27" i="6"/>
  <c r="E27" i="6"/>
  <c r="D23" i="6"/>
  <c r="G22" i="6"/>
  <c r="G19" i="6"/>
  <c r="F9" i="6"/>
  <c r="F8" i="6"/>
  <c r="H30" i="4" l="1"/>
  <c r="L30" i="4"/>
  <c r="J25" i="15" s="1"/>
  <c r="D26" i="15"/>
  <c r="I25" i="15"/>
  <c r="M25" i="15"/>
  <c r="D25" i="15"/>
  <c r="E30" i="4"/>
  <c r="E26" i="15" s="1"/>
  <c r="I30" i="4"/>
  <c r="M30" i="4"/>
  <c r="N25" i="15" s="1"/>
  <c r="I26" i="15"/>
  <c r="F30" i="4"/>
  <c r="J26" i="15" s="1"/>
  <c r="J30" i="4"/>
  <c r="M26" i="15"/>
  <c r="G30" i="4"/>
  <c r="N26" i="15" s="1"/>
  <c r="K30" i="4"/>
  <c r="E25" i="15" s="1"/>
  <c r="H29" i="4"/>
  <c r="L29" i="4"/>
  <c r="J9" i="15" s="1"/>
  <c r="M10" i="15"/>
  <c r="D10" i="15"/>
  <c r="M9" i="15"/>
  <c r="I29" i="4"/>
  <c r="M29" i="4"/>
  <c r="N9" i="15" s="1"/>
  <c r="D9" i="15"/>
  <c r="G29" i="4"/>
  <c r="N10" i="15" s="1"/>
  <c r="F29" i="4"/>
  <c r="J10" i="15" s="1"/>
  <c r="J29" i="4"/>
  <c r="E29" i="4"/>
  <c r="E10" i="15" s="1"/>
  <c r="I9" i="15"/>
  <c r="K29" i="4"/>
  <c r="E9" i="15" s="1"/>
  <c r="I10" i="15"/>
  <c r="E20" i="9"/>
  <c r="C20" i="9"/>
  <c r="D20" i="9"/>
  <c r="E4" i="9"/>
  <c r="D4" i="9"/>
  <c r="C4" i="9"/>
  <c r="E16" i="15" l="1"/>
  <c r="E15" i="15"/>
  <c r="E13" i="15"/>
  <c r="E14" i="15"/>
  <c r="D14" i="15"/>
  <c r="D15" i="15"/>
  <c r="D13" i="15"/>
  <c r="D16" i="15"/>
  <c r="J31" i="15"/>
  <c r="J32" i="15"/>
  <c r="J29" i="15"/>
  <c r="J30" i="15"/>
  <c r="E30" i="15"/>
  <c r="E31" i="15"/>
  <c r="E29" i="15"/>
  <c r="E32" i="15"/>
  <c r="D32" i="15"/>
  <c r="D29" i="15"/>
  <c r="D30" i="15"/>
  <c r="D31" i="15"/>
  <c r="N15" i="15"/>
  <c r="N16" i="15"/>
  <c r="N14" i="15"/>
  <c r="N13" i="15"/>
  <c r="I16" i="15"/>
  <c r="I13" i="15"/>
  <c r="I14" i="15"/>
  <c r="I15" i="15"/>
  <c r="M16" i="15"/>
  <c r="M14" i="15"/>
  <c r="M13" i="15"/>
  <c r="M15" i="15"/>
  <c r="N30" i="15"/>
  <c r="N29" i="15"/>
  <c r="N31" i="15"/>
  <c r="N32" i="15"/>
  <c r="I32" i="15"/>
  <c r="I29" i="15"/>
  <c r="I31" i="15"/>
  <c r="I30" i="15"/>
  <c r="J14" i="15"/>
  <c r="J15" i="15"/>
  <c r="J13" i="15"/>
  <c r="J16" i="15"/>
  <c r="M30" i="15"/>
  <c r="M29" i="15"/>
  <c r="M32" i="15"/>
  <c r="M31" i="15"/>
  <c r="I23" i="9"/>
  <c r="J23" i="9"/>
  <c r="D23" i="9"/>
  <c r="E23" i="9"/>
  <c r="C23" i="9"/>
  <c r="M23" i="9"/>
  <c r="N23" i="9"/>
  <c r="C7" i="9"/>
  <c r="D7" i="9"/>
  <c r="E7" i="9"/>
  <c r="M7" i="9"/>
  <c r="N7" i="9"/>
  <c r="I7" i="9"/>
  <c r="J7" i="9"/>
  <c r="N25" i="9" l="1"/>
  <c r="N26" i="9"/>
  <c r="N27" i="9"/>
  <c r="N27" i="12" s="1"/>
  <c r="D26" i="9"/>
  <c r="D27" i="9"/>
  <c r="D27" i="12" s="1"/>
  <c r="D25" i="9"/>
  <c r="J25" i="9"/>
  <c r="J26" i="9"/>
  <c r="J27" i="9"/>
  <c r="J27" i="12" s="1"/>
  <c r="E27" i="9"/>
  <c r="E27" i="12" s="1"/>
  <c r="E26" i="9"/>
  <c r="E25" i="9"/>
  <c r="M26" i="9"/>
  <c r="M25" i="9"/>
  <c r="M27" i="9"/>
  <c r="M27" i="12" s="1"/>
  <c r="C27" i="9"/>
  <c r="C26" i="9"/>
  <c r="C25" i="9"/>
  <c r="I26" i="9"/>
  <c r="I25" i="9"/>
  <c r="I27" i="9"/>
  <c r="I27" i="12" s="1"/>
  <c r="J10" i="9"/>
  <c r="J11" i="9"/>
  <c r="J11" i="12" s="1"/>
  <c r="J9" i="9"/>
  <c r="I10" i="9"/>
  <c r="I11" i="9"/>
  <c r="I11" i="12" s="1"/>
  <c r="I9" i="9"/>
  <c r="D11" i="9"/>
  <c r="D11" i="12" s="1"/>
  <c r="D10" i="9"/>
  <c r="D9" i="9"/>
  <c r="M11" i="9"/>
  <c r="M11" i="12" s="1"/>
  <c r="M10" i="9"/>
  <c r="M9" i="9"/>
  <c r="E9" i="9"/>
  <c r="E11" i="9"/>
  <c r="E11" i="12" s="1"/>
  <c r="E10" i="9"/>
  <c r="N11" i="9"/>
  <c r="N11" i="12" s="1"/>
  <c r="N9" i="9"/>
  <c r="N10" i="9"/>
  <c r="C10" i="9"/>
  <c r="C9" i="9"/>
  <c r="C11" i="9"/>
  <c r="I25" i="12" l="1"/>
  <c r="I25" i="16"/>
  <c r="E25" i="12"/>
  <c r="E25" i="16"/>
  <c r="D26" i="12"/>
  <c r="D26" i="16"/>
  <c r="I26" i="12"/>
  <c r="I26" i="16"/>
  <c r="E26" i="12"/>
  <c r="E26" i="16"/>
  <c r="J25" i="12"/>
  <c r="J25" i="16"/>
  <c r="C25" i="12"/>
  <c r="C25" i="16"/>
  <c r="M25" i="12"/>
  <c r="M25" i="16"/>
  <c r="D25" i="12"/>
  <c r="D25" i="16"/>
  <c r="N26" i="12"/>
  <c r="N26" i="16"/>
  <c r="C27" i="12"/>
  <c r="C27" i="16"/>
  <c r="J26" i="12"/>
  <c r="J26" i="16"/>
  <c r="C26" i="12"/>
  <c r="C26" i="16"/>
  <c r="M26" i="12"/>
  <c r="M26" i="16"/>
  <c r="N25" i="12"/>
  <c r="N25" i="16"/>
  <c r="E10" i="12"/>
  <c r="E10" i="16"/>
  <c r="J9" i="12"/>
  <c r="J9" i="16"/>
  <c r="I9" i="12"/>
  <c r="I9" i="16"/>
  <c r="M10" i="12"/>
  <c r="M10" i="16"/>
  <c r="N10" i="12"/>
  <c r="N10" i="16"/>
  <c r="E9" i="12"/>
  <c r="E9" i="16"/>
  <c r="J10" i="12"/>
  <c r="J10" i="16"/>
  <c r="C10" i="12"/>
  <c r="C10" i="16"/>
  <c r="C11" i="12"/>
  <c r="C11" i="16"/>
  <c r="N9" i="12"/>
  <c r="N9" i="16"/>
  <c r="D9" i="12"/>
  <c r="D9" i="16"/>
  <c r="C9" i="12"/>
  <c r="C9" i="16"/>
  <c r="M9" i="12"/>
  <c r="M9" i="16"/>
  <c r="D10" i="12"/>
  <c r="D10" i="16"/>
  <c r="I10" i="12"/>
  <c r="I10" i="16"/>
  <c r="I25" i="10"/>
  <c r="C27" i="10"/>
  <c r="J26" i="10"/>
  <c r="D26" i="10"/>
  <c r="I26" i="10"/>
  <c r="M30" i="9"/>
  <c r="M30" i="16" s="1"/>
  <c r="M32" i="9"/>
  <c r="M32" i="16" s="1"/>
  <c r="M31" i="9"/>
  <c r="M31" i="16" s="1"/>
  <c r="M29" i="9"/>
  <c r="M29" i="16" s="1"/>
  <c r="E26" i="10"/>
  <c r="J25" i="10"/>
  <c r="N30" i="9"/>
  <c r="N30" i="16" s="1"/>
  <c r="N32" i="9"/>
  <c r="N32" i="16" s="1"/>
  <c r="N29" i="9"/>
  <c r="N29" i="16" s="1"/>
  <c r="N31" i="9"/>
  <c r="N31" i="16" s="1"/>
  <c r="C25" i="10"/>
  <c r="D25" i="10"/>
  <c r="N26" i="10"/>
  <c r="E25" i="10"/>
  <c r="M25" i="10"/>
  <c r="E30" i="9"/>
  <c r="E30" i="16" s="1"/>
  <c r="E32" i="9"/>
  <c r="E32" i="16" s="1"/>
  <c r="E29" i="9"/>
  <c r="E29" i="16" s="1"/>
  <c r="E31" i="9"/>
  <c r="E31" i="16" s="1"/>
  <c r="I32" i="9"/>
  <c r="I32" i="16" s="1"/>
  <c r="I31" i="9"/>
  <c r="I31" i="16" s="1"/>
  <c r="I30" i="9"/>
  <c r="I30" i="16" s="1"/>
  <c r="I29" i="9"/>
  <c r="I29" i="16" s="1"/>
  <c r="C26" i="10"/>
  <c r="M26" i="10"/>
  <c r="J30" i="9"/>
  <c r="J30" i="16" s="1"/>
  <c r="J31" i="9"/>
  <c r="J31" i="16" s="1"/>
  <c r="J32" i="9"/>
  <c r="J32" i="16" s="1"/>
  <c r="J29" i="9"/>
  <c r="J29" i="16" s="1"/>
  <c r="D30" i="9"/>
  <c r="D30" i="16" s="1"/>
  <c r="D31" i="9"/>
  <c r="D31" i="16" s="1"/>
  <c r="D32" i="9"/>
  <c r="D32" i="16" s="1"/>
  <c r="D29" i="9"/>
  <c r="D29" i="16" s="1"/>
  <c r="N25" i="10"/>
  <c r="N15" i="9"/>
  <c r="N15" i="16" s="1"/>
  <c r="N13" i="9"/>
  <c r="N13" i="16" s="1"/>
  <c r="N14" i="9"/>
  <c r="N14" i="16" s="1"/>
  <c r="N16" i="9"/>
  <c r="N16" i="16" s="1"/>
  <c r="D10" i="10"/>
  <c r="C10" i="10"/>
  <c r="M10" i="10"/>
  <c r="J9" i="10"/>
  <c r="N10" i="10"/>
  <c r="E13" i="9"/>
  <c r="E13" i="16" s="1"/>
  <c r="E16" i="9"/>
  <c r="E16" i="16" s="1"/>
  <c r="E15" i="9"/>
  <c r="E15" i="16" s="1"/>
  <c r="E14" i="9"/>
  <c r="E14" i="16" s="1"/>
  <c r="M13" i="9"/>
  <c r="M13" i="16" s="1"/>
  <c r="M14" i="9"/>
  <c r="M14" i="16" s="1"/>
  <c r="M16" i="9"/>
  <c r="M16" i="16" s="1"/>
  <c r="M15" i="9"/>
  <c r="M15" i="16" s="1"/>
  <c r="I9" i="10"/>
  <c r="J16" i="9"/>
  <c r="J16" i="16" s="1"/>
  <c r="J15" i="9"/>
  <c r="J15" i="16" s="1"/>
  <c r="J13" i="9"/>
  <c r="J13" i="16" s="1"/>
  <c r="J14" i="9"/>
  <c r="J14" i="16" s="1"/>
  <c r="C9" i="10"/>
  <c r="M9" i="10"/>
  <c r="I10" i="10"/>
  <c r="E10" i="10"/>
  <c r="D13" i="9"/>
  <c r="D13" i="16" s="1"/>
  <c r="D14" i="9"/>
  <c r="D14" i="16" s="1"/>
  <c r="D15" i="9"/>
  <c r="D15" i="16" s="1"/>
  <c r="D16" i="9"/>
  <c r="D16" i="16" s="1"/>
  <c r="C11" i="10"/>
  <c r="N9" i="10"/>
  <c r="E9" i="10"/>
  <c r="D9" i="10"/>
  <c r="I13" i="9"/>
  <c r="I13" i="16" s="1"/>
  <c r="I14" i="9"/>
  <c r="I14" i="16" s="1"/>
  <c r="I16" i="9"/>
  <c r="I16" i="16" s="1"/>
  <c r="I15" i="9"/>
  <c r="I15" i="16" s="1"/>
  <c r="J10" i="10"/>
  <c r="M49" i="12" l="1"/>
  <c r="E49" i="12"/>
  <c r="D50" i="16"/>
  <c r="C51" i="10"/>
  <c r="G7" i="7" s="1"/>
  <c r="C50" i="16"/>
  <c r="G8" i="7" s="1"/>
  <c r="G22" i="7" s="1"/>
  <c r="E50" i="16"/>
  <c r="D49" i="12"/>
  <c r="N49" i="12"/>
  <c r="J49" i="12"/>
  <c r="I49" i="12"/>
  <c r="C49" i="12"/>
  <c r="G19" i="7" s="1"/>
  <c r="I50" i="16"/>
  <c r="J50" i="16"/>
  <c r="M50" i="16"/>
  <c r="N50" i="16"/>
  <c r="C18" i="16"/>
  <c r="C18" i="12"/>
  <c r="C2" i="12"/>
  <c r="C2" i="16"/>
  <c r="J32" i="10"/>
  <c r="D31" i="10"/>
  <c r="J31" i="10"/>
  <c r="I31" i="10"/>
  <c r="E32" i="10"/>
  <c r="N30" i="10"/>
  <c r="M30" i="10"/>
  <c r="D32" i="10"/>
  <c r="I30" i="10"/>
  <c r="D30" i="10"/>
  <c r="J30" i="10"/>
  <c r="I32" i="10"/>
  <c r="E30" i="10"/>
  <c r="N31" i="10"/>
  <c r="M29" i="10"/>
  <c r="E29" i="10"/>
  <c r="N32" i="10"/>
  <c r="M32" i="10"/>
  <c r="D29" i="10"/>
  <c r="J29" i="10"/>
  <c r="I29" i="10"/>
  <c r="E31" i="10"/>
  <c r="C18" i="9"/>
  <c r="N29" i="10"/>
  <c r="M31" i="10"/>
  <c r="I13" i="10"/>
  <c r="M14" i="10"/>
  <c r="N13" i="10"/>
  <c r="D13" i="10"/>
  <c r="J13" i="10"/>
  <c r="N15" i="10"/>
  <c r="I16" i="10"/>
  <c r="D16" i="10"/>
  <c r="J15" i="10"/>
  <c r="M15" i="10"/>
  <c r="E16" i="10"/>
  <c r="N16" i="10"/>
  <c r="D14" i="10"/>
  <c r="J14" i="10"/>
  <c r="E14" i="10"/>
  <c r="I15" i="10"/>
  <c r="C2" i="9"/>
  <c r="M13" i="10"/>
  <c r="E15" i="10"/>
  <c r="I14" i="10"/>
  <c r="D15" i="10"/>
  <c r="J16" i="10"/>
  <c r="M16" i="10"/>
  <c r="E13" i="10"/>
  <c r="N14" i="10"/>
  <c r="E51" i="10" l="1"/>
  <c r="H8" i="7"/>
  <c r="H22" i="7" s="1"/>
  <c r="I19" i="7"/>
  <c r="D51" i="10"/>
  <c r="M51" i="10"/>
  <c r="N51" i="10"/>
  <c r="I8" i="7"/>
  <c r="I22" i="7" s="1"/>
  <c r="H19" i="7"/>
  <c r="G21" i="7"/>
  <c r="G20" i="7" s="1"/>
  <c r="G25" i="7" s="1"/>
  <c r="G24" i="7" s="1"/>
  <c r="G6" i="7"/>
  <c r="G11" i="7" s="1"/>
  <c r="G10" i="7" s="1"/>
  <c r="I51" i="10"/>
  <c r="J51" i="10"/>
  <c r="E8" i="7"/>
  <c r="E22" i="7"/>
  <c r="E19" i="7"/>
  <c r="C2" i="10"/>
  <c r="C18" i="10"/>
  <c r="H7" i="7" l="1"/>
  <c r="H6" i="7" s="1"/>
  <c r="H11" i="7" s="1"/>
  <c r="H10" i="7" s="1"/>
  <c r="I7" i="7"/>
  <c r="I6" i="7" s="1"/>
  <c r="I11" i="7" s="1"/>
  <c r="I10" i="7" s="1"/>
  <c r="E7" i="7"/>
  <c r="E6" i="7" s="1"/>
  <c r="E21" i="7"/>
  <c r="E20" i="7" s="1"/>
  <c r="E25" i="7" s="1"/>
  <c r="E24" i="7" s="1"/>
  <c r="I21" i="7" l="1"/>
  <c r="I20" i="7" s="1"/>
  <c r="I25" i="7" s="1"/>
  <c r="I24" i="7" s="1"/>
  <c r="H21" i="7"/>
  <c r="H20" i="7" s="1"/>
  <c r="H25" i="7" s="1"/>
  <c r="H24" i="7" s="1"/>
  <c r="E11" i="7"/>
  <c r="E10" i="7" s="1"/>
</calcChain>
</file>

<file path=xl/sharedStrings.xml><?xml version="1.0" encoding="utf-8"?>
<sst xmlns="http://schemas.openxmlformats.org/spreadsheetml/2006/main" count="1037" uniqueCount="146">
  <si>
    <t>MasterCard</t>
  </si>
  <si>
    <t>Domestic</t>
  </si>
  <si>
    <t>Intra</t>
  </si>
  <si>
    <t>Inter</t>
  </si>
  <si>
    <t>Maestro</t>
  </si>
  <si>
    <t>Debit MasterCard</t>
  </si>
  <si>
    <t>Visa</t>
  </si>
  <si>
    <t>V Pay / Visa Debit</t>
  </si>
  <si>
    <t>Purchase Volume Fee</t>
  </si>
  <si>
    <t>Reported Tx Fee</t>
  </si>
  <si>
    <t>Innovation Fund</t>
  </si>
  <si>
    <t>Contactless development fee</t>
  </si>
  <si>
    <t>Acquirer Autorisation Fee</t>
  </si>
  <si>
    <t>Clearing</t>
  </si>
  <si>
    <t>PROX</t>
  </si>
  <si>
    <t>E-COM</t>
  </si>
  <si>
    <t>x</t>
  </si>
  <si>
    <t>Card scheme fees</t>
  </si>
  <si>
    <t>CNP Fee</t>
  </si>
  <si>
    <t>SecureCode Authent</t>
  </si>
  <si>
    <t>Non-secure e-comm tx</t>
  </si>
  <si>
    <t>Autorisation fee</t>
  </si>
  <si>
    <t>Business</t>
  </si>
  <si>
    <t>Corporate</t>
  </si>
  <si>
    <t>Nombre de commerçants</t>
  </si>
  <si>
    <t>Nombre de terminaux</t>
  </si>
  <si>
    <t>Nombre de transaction e-commerce</t>
  </si>
  <si>
    <t>Panier moyen e-commerce</t>
  </si>
  <si>
    <t>Ratios</t>
  </si>
  <si>
    <t>Use Case</t>
  </si>
  <si>
    <t>Nombre de transactions prox ss contact</t>
  </si>
  <si>
    <t>Nombre de transactions prox contact</t>
  </si>
  <si>
    <t>panier moyen prox ss contact</t>
  </si>
  <si>
    <t>Panier moyen prox contact</t>
  </si>
  <si>
    <t>Brut</t>
  </si>
  <si>
    <t>Net</t>
  </si>
  <si>
    <t>Pond.</t>
  </si>
  <si>
    <t>Cartes Françaises vs Etrangères</t>
  </si>
  <si>
    <t xml:space="preserve"> </t>
  </si>
  <si>
    <t>Domestic (1)</t>
  </si>
  <si>
    <t>Intra (2)</t>
  </si>
  <si>
    <t>Inter (3)</t>
  </si>
  <si>
    <t>CB</t>
  </si>
  <si>
    <t>MC</t>
  </si>
  <si>
    <t>Consumer Débit</t>
  </si>
  <si>
    <t>Consumer Crédit</t>
  </si>
  <si>
    <t>Marque</t>
  </si>
  <si>
    <t>Fleetcard</t>
  </si>
  <si>
    <t>Purchase</t>
  </si>
  <si>
    <t>Commercial</t>
  </si>
  <si>
    <t>Volume d'activité</t>
  </si>
  <si>
    <t>(2) et (3)</t>
  </si>
  <si>
    <t>Setup</t>
  </si>
  <si>
    <t>Run</t>
  </si>
  <si>
    <t>Scheme fee</t>
  </si>
  <si>
    <t>Onboarding - Pièces</t>
  </si>
  <si>
    <t>Onboarding - KYC, contrat</t>
  </si>
  <si>
    <t>Paramétrage commerçant</t>
  </si>
  <si>
    <t>Blend</t>
  </si>
  <si>
    <t>Proximité Contact</t>
  </si>
  <si>
    <t>Proximité SS Contact</t>
  </si>
  <si>
    <t>E-commerce</t>
  </si>
  <si>
    <t>%</t>
  </si>
  <si>
    <t>+ Fixe</t>
  </si>
  <si>
    <t>Prox Contact</t>
  </si>
  <si>
    <t>Prox SS Contact</t>
  </si>
  <si>
    <t>Scheme Fees</t>
  </si>
  <si>
    <t>TOTAL</t>
  </si>
  <si>
    <t>Coûts</t>
  </si>
  <si>
    <t>Interchange Fees</t>
  </si>
  <si>
    <t>Processing MXT</t>
  </si>
  <si>
    <t>Marge Brute</t>
  </si>
  <si>
    <t>Business Plan (Blend)</t>
  </si>
  <si>
    <t>MSC</t>
  </si>
  <si>
    <t>SS Cont</t>
  </si>
  <si>
    <t>SS cont</t>
  </si>
  <si>
    <t>Contact</t>
  </si>
  <si>
    <t>Taux</t>
  </si>
  <si>
    <t>Business Plan (Taux moyenné + com fixe)</t>
  </si>
  <si>
    <t>Prox</t>
  </si>
  <si>
    <t>SS Contact</t>
  </si>
  <si>
    <t>Com Fixe</t>
  </si>
  <si>
    <t>CB Debit</t>
  </si>
  <si>
    <t>CB Credit</t>
  </si>
  <si>
    <t>CB Commerciale</t>
  </si>
  <si>
    <t>Visa Debit</t>
  </si>
  <si>
    <t>Visa Credit</t>
  </si>
  <si>
    <t>Visa Commerciale</t>
  </si>
  <si>
    <t>MC Debit</t>
  </si>
  <si>
    <t>MC Credit</t>
  </si>
  <si>
    <t>MC Commerciale</t>
  </si>
  <si>
    <t>INTRA</t>
  </si>
  <si>
    <t>INTER</t>
  </si>
  <si>
    <t>DOMESTIC</t>
  </si>
  <si>
    <t>Taux moyenné + commission fixe</t>
  </si>
  <si>
    <t>RUN</t>
  </si>
  <si>
    <t>Tarif BNPP</t>
  </si>
  <si>
    <t>Ratio BNPP</t>
  </si>
  <si>
    <t>&lt;----------</t>
  </si>
  <si>
    <t>Clearing &amp; Settlement</t>
  </si>
  <si>
    <t>Visa Intl Acq (CP)</t>
  </si>
  <si>
    <t>Visa Intl Acq (CNP)</t>
  </si>
  <si>
    <t>Scheme fee (CP)</t>
  </si>
  <si>
    <t>Scheme fee (CNP)</t>
  </si>
  <si>
    <t>Ratio intern CB</t>
  </si>
  <si>
    <t>Ratios par scheme</t>
  </si>
  <si>
    <t>Autres</t>
  </si>
  <si>
    <t>Totaux</t>
  </si>
  <si>
    <t>Total</t>
  </si>
  <si>
    <t>Transaction Monext en Moy.</t>
  </si>
  <si>
    <t>Tarif mxt</t>
  </si>
  <si>
    <t xml:space="preserve">Capitaux Nets : </t>
  </si>
  <si>
    <t>Marge Brute EP</t>
  </si>
  <si>
    <t>ne s'applique pas aux transactions Euro</t>
  </si>
  <si>
    <t>ne s'applique pas aux transactions sécurisées</t>
  </si>
  <si>
    <t>XXXXXXXXX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</si>
  <si>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</si>
  <si>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</si>
  <si>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</si>
  <si>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</si>
  <si>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</si>
  <si>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</si>
  <si>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</si>
  <si>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</si>
  <si>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</si>
  <si>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</si>
  <si>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</si>
  <si>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</si>
  <si>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</si>
  <si>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</si>
  <si>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</si>
  <si>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</si>
  <si>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</si>
  <si>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</si>
  <si>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</si>
  <si>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</si>
  <si>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</si>
  <si>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Date</t>
  </si>
  <si>
    <t>Changement</t>
  </si>
  <si>
    <t>Ajout de l'onglet RatiosDétaillés</t>
  </si>
  <si>
    <t>VISA</t>
  </si>
  <si>
    <t>MASTERCARD</t>
  </si>
  <si>
    <t>DOM</t>
  </si>
  <si>
    <t>Dbt</t>
  </si>
  <si>
    <t>Cdt</t>
  </si>
  <si>
    <t>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</si>
</sst>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00\ &quot;€&quot;"/>
    <numFmt numFmtId="165" formatCode="0.0000%"/>
    <numFmt numFmtId="166" formatCode="#,##0\ &quot;€&quot;"/>
    <numFmt numFmtId="167" formatCode="#,##0.00000\ &quot;€&quot;"/>
    <numFmt numFmtId="168" formatCode="#,##0.00\ &quot;€&quot;"/>
    <numFmt numFmtId="169" formatCode="#,##0\ _€"/>
    <numFmt numFmtId="170" formatCode="0.000%"/>
    <numFmt numFmtId="171" formatCode="#,##0.000\ &quot;€&quot;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8"/>
      <color theme="8" tint="-0.499984740745262"/>
      <name val="Times New Roman"/>
      <family val="1"/>
    </font>
    <font>
      <sz val="11"/>
      <color theme="0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8"/>
      <color theme="6" tint="-0.499984740745262"/>
      <name val="Times New Roman"/>
      <family val="1"/>
    </font>
    <font>
      <sz val="11"/>
      <name val="Calibri"/>
      <family val="2"/>
      <scheme val="minor"/>
    </font>
    <font>
      <b/>
      <i/>
      <sz val="18"/>
      <color theme="0"/>
      <name val="Times New Roman"/>
      <family val="1"/>
    </font>
    <font>
      <i/>
      <sz val="11"/>
      <color theme="0" tint="-0.499984740745262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0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Border="1"/>
    <xf numFmtId="166" fontId="0" fillId="0" borderId="0" xfId="0" applyNumberFormat="1" applyBorder="1"/>
    <xf numFmtId="0" fontId="7" fillId="0" borderId="0" xfId="0" applyFont="1" applyBorder="1"/>
    <xf numFmtId="0" fontId="0" fillId="0" borderId="0" xfId="0" applyFill="1" applyBorder="1"/>
    <xf numFmtId="0" fontId="0" fillId="0" borderId="0" xfId="0" quotePrefix="1" applyFill="1" applyBorder="1"/>
    <xf numFmtId="0" fontId="0" fillId="0" borderId="0" xfId="0" applyBorder="1" applyAlignment="1">
      <alignment horizontal="right"/>
    </xf>
    <xf numFmtId="9" fontId="0" fillId="0" borderId="0" xfId="0" applyNumberFormat="1" applyFill="1" applyBorder="1"/>
    <xf numFmtId="9" fontId="0" fillId="3" borderId="0" xfId="0" applyNumberFormat="1" applyFill="1" applyBorder="1"/>
    <xf numFmtId="9" fontId="8" fillId="0" borderId="0" xfId="0" applyNumberFormat="1" applyFont="1" applyBorder="1"/>
    <xf numFmtId="0" fontId="0" fillId="0" borderId="0" xfId="0" applyBorder="1" applyAlignment="1">
      <alignment horizontal="right" indent="1"/>
    </xf>
    <xf numFmtId="0" fontId="0" fillId="0" borderId="0" xfId="0" applyFill="1" applyBorder="1" applyAlignment="1">
      <alignment horizontal="right" indent="1"/>
    </xf>
    <xf numFmtId="0" fontId="0" fillId="0" borderId="0" xfId="0" applyFill="1" applyBorder="1" applyAlignment="1">
      <alignment horizontal="right" indent="2"/>
    </xf>
    <xf numFmtId="0" fontId="0" fillId="0" borderId="0" xfId="0" applyFill="1" applyBorder="1" applyAlignment="1">
      <alignment horizontal="left"/>
    </xf>
    <xf numFmtId="0" fontId="0" fillId="0" borderId="0" xfId="0" quotePrefix="1" applyFill="1" applyBorder="1" applyAlignment="1">
      <alignment horizontal="left"/>
    </xf>
    <xf numFmtId="0" fontId="1" fillId="0" borderId="0" xfId="0" applyFont="1" applyBorder="1"/>
    <xf numFmtId="9" fontId="9" fillId="0" borderId="0" xfId="0" applyNumberFormat="1" applyFont="1" applyBorder="1"/>
    <xf numFmtId="0" fontId="1" fillId="2" borderId="0" xfId="0" applyFont="1" applyFill="1" applyBorder="1"/>
    <xf numFmtId="0" fontId="1" fillId="2" borderId="0" xfId="0" applyFont="1" applyFill="1" applyBorder="1" applyAlignment="1">
      <alignment horizontal="right"/>
    </xf>
    <xf numFmtId="0" fontId="0" fillId="0" borderId="0" xfId="0" applyFill="1"/>
    <xf numFmtId="164" fontId="0" fillId="3" borderId="0" xfId="0" applyNumberFormat="1" applyFill="1"/>
    <xf numFmtId="0" fontId="1" fillId="0" borderId="0" xfId="0" quotePrefix="1" applyFont="1" applyAlignment="1">
      <alignment horizontal="right"/>
    </xf>
    <xf numFmtId="168" fontId="0" fillId="3" borderId="0" xfId="0" applyNumberFormat="1" applyFill="1"/>
    <xf numFmtId="10" fontId="0" fillId="3" borderId="0" xfId="0" applyNumberFormat="1" applyFill="1"/>
    <xf numFmtId="3" fontId="8" fillId="0" borderId="0" xfId="0" applyNumberFormat="1" applyFont="1" applyBorder="1"/>
    <xf numFmtId="0" fontId="1" fillId="6" borderId="0" xfId="0" applyFont="1" applyFill="1" applyBorder="1" applyAlignment="1">
      <alignment horizontal="right"/>
    </xf>
    <xf numFmtId="0" fontId="1" fillId="6" borderId="0" xfId="0" applyFont="1" applyFill="1" applyBorder="1"/>
    <xf numFmtId="0" fontId="1" fillId="6" borderId="0" xfId="0" quotePrefix="1" applyFont="1" applyFill="1" applyBorder="1"/>
    <xf numFmtId="0" fontId="11" fillId="0" borderId="0" xfId="0" applyFont="1" applyBorder="1"/>
    <xf numFmtId="0" fontId="0" fillId="0" borderId="0" xfId="0" applyFont="1" applyBorder="1"/>
    <xf numFmtId="3" fontId="0" fillId="5" borderId="0" xfId="0" applyNumberFormat="1" applyFont="1" applyFill="1" applyBorder="1"/>
    <xf numFmtId="0" fontId="0" fillId="0" borderId="0" xfId="0" applyFont="1" applyBorder="1" applyAlignment="1">
      <alignment horizontal="right"/>
    </xf>
    <xf numFmtId="0" fontId="0" fillId="0" borderId="0" xfId="0" applyFont="1" applyFill="1" applyBorder="1"/>
    <xf numFmtId="0" fontId="0" fillId="0" borderId="0" xfId="0" applyFont="1" applyBorder="1" applyAlignment="1">
      <alignment horizontal="right" indent="1"/>
    </xf>
    <xf numFmtId="0" fontId="0" fillId="0" borderId="0" xfId="0" applyFont="1" applyFill="1" applyBorder="1" applyAlignment="1">
      <alignment horizontal="right" indent="1"/>
    </xf>
    <xf numFmtId="3" fontId="0" fillId="0" borderId="0" xfId="0" applyNumberFormat="1" applyFont="1" applyFill="1" applyBorder="1"/>
    <xf numFmtId="0" fontId="0" fillId="0" borderId="0" xfId="0" applyFont="1" applyFill="1" applyBorder="1" applyAlignment="1">
      <alignment horizontal="right" indent="2"/>
    </xf>
    <xf numFmtId="3" fontId="10" fillId="5" borderId="0" xfId="0" applyNumberFormat="1" applyFont="1" applyFill="1" applyBorder="1"/>
    <xf numFmtId="3" fontId="1" fillId="0" borderId="0" xfId="0" applyNumberFormat="1" applyFont="1" applyBorder="1"/>
    <xf numFmtId="166" fontId="1" fillId="0" borderId="0" xfId="0" applyNumberFormat="1" applyFont="1" applyBorder="1"/>
    <xf numFmtId="3" fontId="12" fillId="5" borderId="0" xfId="0" applyNumberFormat="1" applyFont="1" applyFill="1" applyBorder="1"/>
    <xf numFmtId="169" fontId="0" fillId="5" borderId="0" xfId="0" applyNumberFormat="1" applyFont="1" applyFill="1" applyBorder="1"/>
    <xf numFmtId="169" fontId="8" fillId="0" borderId="0" xfId="0" applyNumberFormat="1" applyFont="1" applyBorder="1"/>
    <xf numFmtId="169" fontId="0" fillId="0" borderId="0" xfId="0" applyNumberFormat="1"/>
    <xf numFmtId="166" fontId="0" fillId="5" borderId="0" xfId="0" applyNumberFormat="1" applyFont="1" applyFill="1" applyBorder="1"/>
    <xf numFmtId="166" fontId="8" fillId="0" borderId="0" xfId="0" applyNumberFormat="1" applyFont="1" applyBorder="1"/>
    <xf numFmtId="166" fontId="0" fillId="0" borderId="0" xfId="0" applyNumberFormat="1"/>
    <xf numFmtId="166" fontId="12" fillId="5" borderId="0" xfId="0" applyNumberFormat="1" applyFon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3" xfId="0" applyFont="1" applyBorder="1" applyAlignment="1">
      <alignment horizontal="left" vertical="center"/>
    </xf>
    <xf numFmtId="166" fontId="2" fillId="8" borderId="1" xfId="0" applyNumberFormat="1" applyFont="1" applyFill="1" applyBorder="1" applyAlignment="1">
      <alignment horizontal="center" vertical="center"/>
    </xf>
    <xf numFmtId="166" fontId="1" fillId="6" borderId="6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166" fontId="1" fillId="6" borderId="10" xfId="0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left" vertical="center"/>
    </xf>
    <xf numFmtId="166" fontId="14" fillId="6" borderId="1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66" fontId="1" fillId="9" borderId="7" xfId="0" applyNumberFormat="1" applyFont="1" applyFill="1" applyBorder="1" applyAlignment="1">
      <alignment horizontal="center" vertical="center"/>
    </xf>
    <xf numFmtId="166" fontId="14" fillId="9" borderId="8" xfId="0" applyNumberFormat="1" applyFont="1" applyFill="1" applyBorder="1" applyAlignment="1">
      <alignment horizontal="center" vertical="center"/>
    </xf>
    <xf numFmtId="166" fontId="1" fillId="9" borderId="6" xfId="0" applyNumberFormat="1" applyFont="1" applyFill="1" applyBorder="1" applyAlignment="1">
      <alignment horizontal="center" vertical="center"/>
    </xf>
    <xf numFmtId="10" fontId="1" fillId="9" borderId="6" xfId="0" applyNumberFormat="1" applyFont="1" applyFill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0" fontId="1" fillId="11" borderId="2" xfId="0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0" xfId="0" applyFont="1" applyFill="1" applyBorder="1" applyAlignment="1">
      <alignment horizontal="right" indent="1"/>
    </xf>
    <xf numFmtId="0" fontId="1" fillId="11" borderId="0" xfId="0" applyFont="1" applyFill="1"/>
    <xf numFmtId="0" fontId="0" fillId="11" borderId="0" xfId="0" applyFill="1"/>
    <xf numFmtId="10" fontId="0" fillId="0" borderId="0" xfId="0" applyNumberFormat="1" applyFont="1" applyFill="1" applyBorder="1"/>
    <xf numFmtId="10" fontId="8" fillId="0" borderId="0" xfId="0" applyNumberFormat="1" applyFont="1" applyBorder="1"/>
    <xf numFmtId="10" fontId="10" fillId="3" borderId="0" xfId="0" applyNumberFormat="1" applyFont="1" applyFill="1" applyBorder="1"/>
    <xf numFmtId="10" fontId="0" fillId="3" borderId="0" xfId="0" applyNumberFormat="1" applyFont="1" applyFill="1" applyBorder="1"/>
    <xf numFmtId="10" fontId="12" fillId="3" borderId="0" xfId="0" applyNumberFormat="1" applyFont="1" applyFill="1" applyBorder="1"/>
    <xf numFmtId="0" fontId="15" fillId="12" borderId="0" xfId="0" applyFont="1" applyFill="1" applyAlignment="1">
      <alignment vertical="center"/>
    </xf>
    <xf numFmtId="0" fontId="1" fillId="12" borderId="0" xfId="0" applyFont="1" applyFill="1"/>
    <xf numFmtId="0" fontId="0" fillId="12" borderId="0" xfId="0" applyFill="1"/>
    <xf numFmtId="10" fontId="12" fillId="0" borderId="0" xfId="0" applyNumberFormat="1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0" xfId="0" quotePrefix="1" applyFont="1" applyFill="1" applyBorder="1"/>
    <xf numFmtId="10" fontId="0" fillId="0" borderId="0" xfId="0" applyNumberFormat="1"/>
    <xf numFmtId="10" fontId="0" fillId="0" borderId="0" xfId="0" applyNumberFormat="1" applyFont="1" applyBorder="1"/>
    <xf numFmtId="0" fontId="12" fillId="0" borderId="0" xfId="0" applyFont="1" applyBorder="1" applyAlignment="1">
      <alignment horizontal="right" indent="1"/>
    </xf>
    <xf numFmtId="166" fontId="12" fillId="0" borderId="0" xfId="0" applyNumberFormat="1" applyFont="1" applyFill="1" applyBorder="1"/>
    <xf numFmtId="166" fontId="12" fillId="0" borderId="0" xfId="0" applyNumberFormat="1" applyFont="1" applyBorder="1"/>
    <xf numFmtId="0" fontId="12" fillId="0" borderId="0" xfId="0" applyFont="1" applyFill="1" applyBorder="1" applyAlignment="1">
      <alignment horizontal="right" indent="2"/>
    </xf>
    <xf numFmtId="0" fontId="0" fillId="0" borderId="0" xfId="0" applyFont="1" applyFill="1"/>
    <xf numFmtId="0" fontId="12" fillId="0" borderId="0" xfId="0" applyFont="1" applyFill="1" applyBorder="1"/>
    <xf numFmtId="164" fontId="12" fillId="5" borderId="0" xfId="0" applyNumberFormat="1" applyFont="1" applyFill="1" applyBorder="1"/>
    <xf numFmtId="164" fontId="12" fillId="0" borderId="0" xfId="0" applyNumberFormat="1" applyFont="1" applyFill="1" applyBorder="1"/>
    <xf numFmtId="164" fontId="12" fillId="0" borderId="0" xfId="0" applyNumberFormat="1" applyFont="1" applyBorder="1"/>
    <xf numFmtId="0" fontId="4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6" fillId="4" borderId="0" xfId="0" applyFont="1" applyFill="1" applyBorder="1"/>
    <xf numFmtId="0" fontId="0" fillId="10" borderId="0" xfId="0" applyFont="1" applyFill="1" applyBorder="1" applyAlignment="1">
      <alignment horizontal="center"/>
    </xf>
    <xf numFmtId="164" fontId="0" fillId="10" borderId="0" xfId="0" applyNumberFormat="1" applyFill="1" applyBorder="1"/>
    <xf numFmtId="0" fontId="5" fillId="0" borderId="0" xfId="0" applyFont="1" applyBorder="1"/>
    <xf numFmtId="164" fontId="0" fillId="3" borderId="0" xfId="0" applyNumberFormat="1" applyFont="1" applyFill="1" applyBorder="1" applyAlignment="1">
      <alignment horizontal="center"/>
    </xf>
    <xf numFmtId="165" fontId="0" fillId="3" borderId="0" xfId="0" applyNumberFormat="1" applyFont="1" applyFill="1" applyBorder="1" applyAlignment="1">
      <alignment horizontal="center"/>
    </xf>
    <xf numFmtId="167" fontId="0" fillId="3" borderId="0" xfId="0" applyNumberFormat="1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/>
    </xf>
    <xf numFmtId="0" fontId="0" fillId="11" borderId="0" xfId="0" applyFill="1" applyAlignment="1">
      <alignment horizontal="center"/>
    </xf>
    <xf numFmtId="0" fontId="1" fillId="0" borderId="0" xfId="0" quotePrefix="1" applyFont="1" applyFill="1" applyAlignment="1">
      <alignment horizontal="right"/>
    </xf>
    <xf numFmtId="168" fontId="0" fillId="0" borderId="0" xfId="0" applyNumberFormat="1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171" fontId="0" fillId="3" borderId="0" xfId="0" applyNumberFormat="1" applyFill="1" applyAlignment="1">
      <alignment horizontal="center"/>
    </xf>
    <xf numFmtId="170" fontId="0" fillId="0" borderId="0" xfId="0" applyNumberFormat="1" applyFill="1" applyAlignment="1">
      <alignment horizontal="center"/>
    </xf>
    <xf numFmtId="171" fontId="0" fillId="0" borderId="0" xfId="0" applyNumberFormat="1" applyFill="1" applyAlignment="1">
      <alignment horizontal="center"/>
    </xf>
    <xf numFmtId="0" fontId="0" fillId="11" borderId="0" xfId="0" applyFill="1" applyBorder="1" applyAlignment="1">
      <alignment horizontal="center"/>
    </xf>
    <xf numFmtId="170" fontId="0" fillId="3" borderId="0" xfId="0" applyNumberFormat="1" applyFill="1" applyBorder="1" applyAlignment="1">
      <alignment horizontal="center"/>
    </xf>
    <xf numFmtId="171" fontId="0" fillId="3" borderId="0" xfId="0" applyNumberFormat="1" applyFill="1" applyBorder="1" applyAlignment="1">
      <alignment horizontal="center"/>
    </xf>
    <xf numFmtId="170" fontId="0" fillId="0" borderId="0" xfId="0" applyNumberFormat="1" applyFill="1" applyBorder="1" applyAlignment="1">
      <alignment horizontal="center"/>
    </xf>
    <xf numFmtId="171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9" fontId="10" fillId="3" borderId="0" xfId="0" applyNumberFormat="1" applyFont="1" applyFill="1" applyBorder="1"/>
    <xf numFmtId="3" fontId="10" fillId="3" borderId="0" xfId="0" applyNumberFormat="1" applyFont="1" applyFill="1" applyBorder="1"/>
    <xf numFmtId="166" fontId="10" fillId="3" borderId="0" xfId="0" applyNumberFormat="1" applyFont="1" applyFill="1" applyBorder="1"/>
    <xf numFmtId="0" fontId="0" fillId="0" borderId="0" xfId="0" quotePrefix="1" applyAlignment="1">
      <alignment horizontal="center"/>
    </xf>
    <xf numFmtId="0" fontId="0" fillId="0" borderId="0" xfId="0" applyAlignment="1">
      <alignment horizontal="right"/>
    </xf>
    <xf numFmtId="0" fontId="0" fillId="0" borderId="0" xfId="0" applyFill="1" applyBorder="1" applyAlignment="1">
      <alignment horizontal="right"/>
    </xf>
    <xf numFmtId="9" fontId="0" fillId="2" borderId="0" xfId="0" applyNumberFormat="1" applyFill="1" applyAlignment="1">
      <alignment horizontal="right"/>
    </xf>
    <xf numFmtId="0" fontId="1" fillId="11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indent="2"/>
    </xf>
    <xf numFmtId="9" fontId="1" fillId="2" borderId="0" xfId="0" applyNumberFormat="1" applyFont="1" applyFill="1" applyBorder="1" applyAlignment="1">
      <alignment horizontal="right"/>
    </xf>
    <xf numFmtId="166" fontId="1" fillId="9" borderId="12" xfId="0" applyNumberFormat="1" applyFont="1" applyFill="1" applyBorder="1" applyAlignment="1">
      <alignment horizontal="center" vertical="center"/>
    </xf>
    <xf numFmtId="166" fontId="0" fillId="9" borderId="11" xfId="0" applyNumberFormat="1" applyFill="1" applyBorder="1" applyAlignment="1">
      <alignment horizontal="center" vertical="center"/>
    </xf>
    <xf numFmtId="10" fontId="1" fillId="9" borderId="1" xfId="0" applyNumberFormat="1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64" fontId="10" fillId="3" borderId="0" xfId="0" applyNumberFormat="1" applyFont="1" applyFill="1" applyAlignment="1">
      <alignment horizontal="right"/>
    </xf>
    <xf numFmtId="164" fontId="10" fillId="3" borderId="0" xfId="0" applyNumberFormat="1" applyFont="1" applyFill="1"/>
    <xf numFmtId="166" fontId="1" fillId="9" borderId="1" xfId="0" applyNumberFormat="1" applyFont="1" applyFill="1" applyBorder="1" applyAlignment="1">
      <alignment horizontal="center" vertical="center"/>
    </xf>
    <xf numFmtId="0" fontId="0" fillId="13" borderId="0" xfId="0" applyFont="1" applyFill="1" applyBorder="1"/>
    <xf numFmtId="165" fontId="0" fillId="13" borderId="0" xfId="0" applyNumberFormat="1" applyFont="1" applyFill="1" applyBorder="1" applyAlignment="1">
      <alignment horizontal="center"/>
    </xf>
    <xf numFmtId="166" fontId="1" fillId="0" borderId="0" xfId="0" applyNumberFormat="1" applyFont="1" applyBorder="1" applyAlignment="1">
      <alignment horizontal="left"/>
    </xf>
    <xf numFmtId="3" fontId="13" fillId="0" borderId="0" xfId="0" applyNumberFormat="1" applyFont="1" applyFill="1" applyBorder="1" applyAlignment="1">
      <alignment horizontal="left"/>
    </xf>
    <xf numFmtId="0" fontId="2" fillId="4" borderId="0" xfId="0" applyFont="1" applyFill="1" applyBorder="1" applyAlignment="1">
      <alignment horizontal="center"/>
    </xf>
    <xf numFmtId="166" fontId="13" fillId="0" borderId="0" xfId="0" applyNumberFormat="1" applyFont="1" applyFill="1" applyBorder="1" applyAlignment="1">
      <alignment horizontal="left"/>
    </xf>
    <xf numFmtId="3" fontId="13" fillId="7" borderId="0" xfId="0" applyNumberFormat="1" applyFont="1" applyFill="1" applyBorder="1" applyAlignment="1">
      <alignment horizontal="left"/>
    </xf>
    <xf numFmtId="166" fontId="13" fillId="7" borderId="0" xfId="0" applyNumberFormat="1" applyFont="1" applyFill="1" applyBorder="1" applyAlignment="1">
      <alignment horizontal="left"/>
    </xf>
    <xf numFmtId="0" fontId="1" fillId="0" borderId="0" xfId="0" applyFont="1" applyAlignment="1">
      <alignment horizontal="center"/>
    </xf>
    <xf numFmtId="10" fontId="0" fillId="0" borderId="0" xfId="0" applyNumberFormat="1" applyAlignment="1">
      <alignment horizontal="right"/>
    </xf>
    <xf numFmtId="0" fontId="2" fillId="14" borderId="0" xfId="0" applyFont="1" applyFill="1"/>
    <xf numFmtId="0" fontId="2" fillId="14" borderId="0" xfId="0" applyFont="1" applyFill="1" applyAlignment="1">
      <alignment horizontal="left"/>
    </xf>
    <xf numFmtId="16" fontId="0" fillId="0" borderId="0" xfId="0" applyNumberFormat="1" applyAlignment="1">
      <alignment horizontal="left"/>
    </xf>
    <xf numFmtId="0" fontId="3" fillId="1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11" borderId="0" xfId="0" applyFont="1" applyFill="1" applyAlignment="1">
      <alignment horizontal="center"/>
    </xf>
    <xf numFmtId="0" fontId="3" fillId="15" borderId="0" xfId="0" applyFont="1" applyFill="1" applyAlignment="1">
      <alignment horizontal="center"/>
    </xf>
    <xf numFmtId="0" fontId="3" fillId="11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center"/>
    </xf>
    <xf numFmtId="10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5"/>
  <sheetViews>
    <sheetView showGridLines="0" zoomScale="80" zoomScaleNormal="80" workbookViewId="0">
      <selection activeCell="H15" sqref="H15"/>
    </sheetView>
  </sheetViews>
  <sheetFormatPr baseColWidth="10" defaultRowHeight="14.5" x14ac:dyDescent="0.35"/>
  <cols>
    <col min="1" max="1" width="3.36328125" customWidth="1"/>
    <col min="3" max="3" width="20.6328125" style="53" customWidth="1"/>
    <col min="4" max="5" width="20.6328125" style="3" customWidth="1"/>
    <col min="6" max="6" width="2.81640625" customWidth="1"/>
    <col min="7" max="9" width="20.6328125" customWidth="1"/>
  </cols>
  <sheetData>
    <row r="2" spans="2:9" s="4" customFormat="1" ht="22.5" x14ac:dyDescent="0.45">
      <c r="B2" s="6" t="s">
        <v>72</v>
      </c>
      <c r="C2" s="52"/>
      <c r="D2" s="51"/>
      <c r="E2" s="51"/>
    </row>
    <row r="3" spans="2:9" ht="15" thickBot="1" x14ac:dyDescent="0.4"/>
    <row r="4" spans="2:9" s="54" customFormat="1" ht="20" customHeight="1" thickBot="1" x14ac:dyDescent="0.4">
      <c r="C4" s="55"/>
      <c r="D4" s="56" t="s">
        <v>67</v>
      </c>
      <c r="E4" s="71" t="s">
        <v>95</v>
      </c>
      <c r="G4" s="132" t="s">
        <v>42</v>
      </c>
      <c r="H4" s="132" t="s">
        <v>6</v>
      </c>
      <c r="I4" s="132" t="s">
        <v>43</v>
      </c>
    </row>
    <row r="5" spans="2:9" s="57" customFormat="1" ht="20" customHeight="1" thickBot="1" x14ac:dyDescent="0.4">
      <c r="C5" s="58" t="s">
        <v>73</v>
      </c>
      <c r="D5" s="59"/>
      <c r="E5" s="60">
        <f>Inputs!$F$10*(MSC!$E$4*Inputs!$F$13+MSC!$F$4)+Inputs!$F$11*(MSC!$E$5*Inputs!$F$14+MSC!$F$5)+Inputs!F12*Inputs!F15*MSC!E6+MSC!F6*Inputs!F12</f>
        <v>0</v>
      </c>
      <c r="G5" s="138">
        <f>$E$5*Inputs!D34</f>
        <v>0</v>
      </c>
      <c r="H5" s="138">
        <f>$E$5*Inputs!E34</f>
        <v>0</v>
      </c>
      <c r="I5" s="138">
        <f>$E$5*Inputs!F34</f>
        <v>0</v>
      </c>
    </row>
    <row r="6" spans="2:9" s="54" customFormat="1" ht="16" customHeight="1" x14ac:dyDescent="0.35">
      <c r="C6" s="61" t="s">
        <v>68</v>
      </c>
      <c r="D6" s="62"/>
      <c r="E6" s="66">
        <f>SUM(E7:E9)</f>
        <v>0</v>
      </c>
      <c r="G6" s="135">
        <f>SUM(G7:G9)</f>
        <v>0</v>
      </c>
      <c r="H6" s="135">
        <f t="shared" ref="H6:I6" si="0">SUM(H7:H9)</f>
        <v>0</v>
      </c>
      <c r="I6" s="135">
        <f t="shared" si="0"/>
        <v>0</v>
      </c>
    </row>
    <row r="7" spans="2:9" s="57" customFormat="1" ht="16" customHeight="1" x14ac:dyDescent="0.35">
      <c r="C7" s="63" t="s">
        <v>69</v>
      </c>
      <c r="D7" s="64"/>
      <c r="E7" s="67">
        <f>_CalcMntIF!$C$2+_CalcMntIF!$C$18+_CalcMntIF!$C$34</f>
        <v>0</v>
      </c>
      <c r="G7" s="136">
        <f>_CalcMntIF!C51</f>
        <v>0</v>
      </c>
      <c r="H7" s="136">
        <f>_CalcMntIF!D51+_CalcMntIF!I51+_CalcMntIF!M51</f>
        <v>0</v>
      </c>
      <c r="I7" s="136">
        <f>_CalcMntIF!E51+_CalcMntIF!J51+_CalcMntIF!N51</f>
        <v>0</v>
      </c>
    </row>
    <row r="8" spans="2:9" s="57" customFormat="1" ht="16" customHeight="1" x14ac:dyDescent="0.35">
      <c r="C8" s="63" t="s">
        <v>66</v>
      </c>
      <c r="D8" s="64"/>
      <c r="E8" s="67">
        <f>_CalcMntSF!$C$2+_CalcMntSF!$C$18+_CalcMntSF!$C$34</f>
        <v>0</v>
      </c>
      <c r="G8" s="136">
        <f>_CalcMntSF!C50</f>
        <v>0</v>
      </c>
      <c r="H8" s="136">
        <f>_CalcMntSF!D50+_CalcMntSF!I50+_CalcMntSF!M50</f>
        <v>0</v>
      </c>
      <c r="I8" s="136">
        <f>_CalcMntSF!E50+_CalcMntSF!J50+_CalcMntSF!N50</f>
        <v>0</v>
      </c>
    </row>
    <row r="9" spans="2:9" s="57" customFormat="1" ht="16" customHeight="1" thickBot="1" x14ac:dyDescent="0.4">
      <c r="C9" s="63" t="s">
        <v>106</v>
      </c>
      <c r="D9" s="64"/>
      <c r="E9" s="67">
        <f>(Inputs!$F$10+Inputs!$F$11+Inputs!$F$12)*'Processing Fees'!$E$7</f>
        <v>0</v>
      </c>
      <c r="G9" s="136">
        <f>(Inputs!F10+Inputs!F11+Inputs!F12)*Inputs!D34*'Processing Fees'!G7</f>
        <v>0</v>
      </c>
      <c r="H9" s="136">
        <f>(Inputs!F10+Inputs!F11+Inputs!F12)*Inputs!E34*'Processing Fees'!H7</f>
        <v>0</v>
      </c>
      <c r="I9" s="136">
        <f>(Inputs!F10+Inputs!F11+Inputs!F12)*Inputs!F34*'Processing Fees'!H7</f>
        <v>0</v>
      </c>
    </row>
    <row r="10" spans="2:9" s="54" customFormat="1" ht="20" customHeight="1" thickBot="1" x14ac:dyDescent="0.4">
      <c r="C10" s="58" t="s">
        <v>112</v>
      </c>
      <c r="D10" s="65"/>
      <c r="E10" s="69" t="e">
        <f>E11/(Inputs!F10*Inputs!F13+Inputs!F11*Inputs!F14+Inputs!F12*Inputs!F15)</f>
        <v>#DIV/0!</v>
      </c>
      <c r="G10" s="137" t="e">
        <f>G11/(Inputs!$I$7*Inputs!D$34)</f>
        <v>#DIV/0!</v>
      </c>
      <c r="H10" s="137" t="e">
        <f>H11/(Inputs!$I$7*Inputs!E$34)</f>
        <v>#DIV/0!</v>
      </c>
      <c r="I10" s="137" t="e">
        <f>I11/(Inputs!$I$7*Inputs!F$34)</f>
        <v>#DIV/0!</v>
      </c>
    </row>
    <row r="11" spans="2:9" s="54" customFormat="1" ht="20" customHeight="1" thickBot="1" x14ac:dyDescent="0.4">
      <c r="C11" s="58" t="s">
        <v>112</v>
      </c>
      <c r="D11" s="65"/>
      <c r="E11" s="68">
        <f>E5-E6</f>
        <v>0</v>
      </c>
      <c r="G11" s="142">
        <f>G5-G6</f>
        <v>0</v>
      </c>
      <c r="H11" s="142">
        <f>H5-H6</f>
        <v>0</v>
      </c>
      <c r="I11" s="142">
        <f>I5-I6</f>
        <v>0</v>
      </c>
    </row>
    <row r="13" spans="2:9" x14ac:dyDescent="0.35">
      <c r="E13" s="70"/>
    </row>
    <row r="16" spans="2:9" s="4" customFormat="1" ht="22.5" x14ac:dyDescent="0.45">
      <c r="B16" s="6" t="s">
        <v>78</v>
      </c>
      <c r="C16" s="52"/>
      <c r="D16" s="51"/>
      <c r="E16" s="51"/>
    </row>
    <row r="17" spans="3:9" ht="15" thickBot="1" x14ac:dyDescent="0.4"/>
    <row r="18" spans="3:9" s="54" customFormat="1" ht="20" customHeight="1" thickBot="1" x14ac:dyDescent="0.4">
      <c r="C18" s="55"/>
      <c r="D18" s="56" t="s">
        <v>67</v>
      </c>
      <c r="E18" s="71" t="s">
        <v>95</v>
      </c>
      <c r="G18" s="132" t="s">
        <v>42</v>
      </c>
      <c r="H18" s="132" t="s">
        <v>6</v>
      </c>
      <c r="I18" s="132" t="s">
        <v>43</v>
      </c>
    </row>
    <row r="19" spans="3:9" s="57" customFormat="1" ht="20" customHeight="1" thickBot="1" x14ac:dyDescent="0.4">
      <c r="C19" s="58" t="s">
        <v>73</v>
      </c>
      <c r="D19" s="59"/>
      <c r="E19" s="60">
        <f>(_CalcMntMoy!$C$2+_CalcMntMoy!$C$18+_CalcMntMoy!$C$34)</f>
        <v>0</v>
      </c>
      <c r="G19" s="138">
        <f>_CalcMntMoy!C49</f>
        <v>0</v>
      </c>
      <c r="H19" s="138">
        <f>_CalcMntMoy!D49+_CalcMntMoy!I49+_CalcMntMoy!M49</f>
        <v>0</v>
      </c>
      <c r="I19" s="138">
        <f>_CalcMntMoy!E49+_CalcMntMoy!J49+_CalcMntMoy!N49</f>
        <v>0</v>
      </c>
    </row>
    <row r="20" spans="3:9" s="54" customFormat="1" ht="16" customHeight="1" x14ac:dyDescent="0.35">
      <c r="C20" s="61" t="s">
        <v>68</v>
      </c>
      <c r="D20" s="62"/>
      <c r="E20" s="66">
        <f>SUM(E21:E23)</f>
        <v>0</v>
      </c>
      <c r="G20" s="135">
        <f>SUM(G21:G23)</f>
        <v>0</v>
      </c>
      <c r="H20" s="135">
        <f>SUM(H21:H23)</f>
        <v>0</v>
      </c>
      <c r="I20" s="135">
        <f>SUM(I21:I23)</f>
        <v>0</v>
      </c>
    </row>
    <row r="21" spans="3:9" s="57" customFormat="1" ht="16" customHeight="1" x14ac:dyDescent="0.35">
      <c r="C21" s="63" t="s">
        <v>69</v>
      </c>
      <c r="D21" s="64"/>
      <c r="E21" s="67">
        <f>(_CalcMntIF!$C$2+_CalcMntIF!$C$18+_CalcMntIF!$C$34)</f>
        <v>0</v>
      </c>
      <c r="G21" s="136">
        <f t="shared" ref="G21:I23" si="1">G7</f>
        <v>0</v>
      </c>
      <c r="H21" s="136">
        <f t="shared" si="1"/>
        <v>0</v>
      </c>
      <c r="I21" s="136">
        <f t="shared" si="1"/>
        <v>0</v>
      </c>
    </row>
    <row r="22" spans="3:9" s="57" customFormat="1" ht="16" customHeight="1" x14ac:dyDescent="0.35">
      <c r="C22" s="63" t="s">
        <v>66</v>
      </c>
      <c r="D22" s="64"/>
      <c r="E22" s="67">
        <f>(_CalcMntSF!$C$2+_CalcMntSF!$C$18+_CalcMntSF!$C$34)</f>
        <v>0</v>
      </c>
      <c r="G22" s="136">
        <f t="shared" si="1"/>
        <v>0</v>
      </c>
      <c r="H22" s="136">
        <f t="shared" si="1"/>
        <v>0</v>
      </c>
      <c r="I22" s="136">
        <f t="shared" si="1"/>
        <v>0</v>
      </c>
    </row>
    <row r="23" spans="3:9" s="57" customFormat="1" ht="16" customHeight="1" thickBot="1" x14ac:dyDescent="0.4">
      <c r="C23" s="63" t="s">
        <v>70</v>
      </c>
      <c r="D23" s="64"/>
      <c r="E23" s="67">
        <f>(Inputs!$F$10+Inputs!$F$11+Inputs!$F$12)*'Processing Fees'!$E$7</f>
        <v>0</v>
      </c>
      <c r="G23" s="136">
        <f t="shared" si="1"/>
        <v>0</v>
      </c>
      <c r="H23" s="136">
        <f t="shared" si="1"/>
        <v>0</v>
      </c>
      <c r="I23" s="136">
        <f t="shared" si="1"/>
        <v>0</v>
      </c>
    </row>
    <row r="24" spans="3:9" s="54" customFormat="1" ht="20" customHeight="1" thickBot="1" x14ac:dyDescent="0.4">
      <c r="C24" s="58" t="s">
        <v>71</v>
      </c>
      <c r="D24" s="65"/>
      <c r="E24" s="69" t="e">
        <f>E25/(Inputs!F10*Inputs!F13+Inputs!F11*Inputs!F14+Inputs!F12*Inputs!F15)</f>
        <v>#DIV/0!</v>
      </c>
      <c r="G24" s="137" t="e">
        <f>G25/(Inputs!$I$7*Inputs!D$34)</f>
        <v>#DIV/0!</v>
      </c>
      <c r="H24" s="137" t="e">
        <f>H25/(Inputs!$I$7*Inputs!E$34)</f>
        <v>#DIV/0!</v>
      </c>
      <c r="I24" s="137" t="e">
        <f>I25/(Inputs!$I$7*Inputs!F$34)</f>
        <v>#DIV/0!</v>
      </c>
    </row>
    <row r="25" spans="3:9" s="54" customFormat="1" ht="20" customHeight="1" thickBot="1" x14ac:dyDescent="0.4">
      <c r="C25" s="58" t="s">
        <v>71</v>
      </c>
      <c r="D25" s="65"/>
      <c r="E25" s="68">
        <f>E19-E20</f>
        <v>0</v>
      </c>
      <c r="G25" s="142">
        <f>G19-G20</f>
        <v>0</v>
      </c>
      <c r="H25" s="142">
        <f>H19-H20</f>
        <v>0</v>
      </c>
      <c r="I25" s="142">
        <f>I19-I20</f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50"/>
  <sheetViews>
    <sheetView showGridLines="0" zoomScale="90" zoomScaleNormal="90" workbookViewId="0">
      <selection activeCell="H50" sqref="H50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2" spans="2:14" s="4" customFormat="1" ht="22.5" x14ac:dyDescent="0.45">
      <c r="B2" s="31" t="s">
        <v>64</v>
      </c>
      <c r="C2" s="150">
        <f>SUM(C9:E16)+SUM(I9:J16)+SUM(M9:N16)</f>
        <v>0</v>
      </c>
      <c r="D2" s="150"/>
    </row>
    <row r="3" spans="2:14" hidden="1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2:14" hidden="1" x14ac:dyDescent="0.35">
      <c r="B4" s="7" t="s">
        <v>37</v>
      </c>
      <c r="C4" s="33"/>
      <c r="D4" s="33"/>
      <c r="E4" s="33"/>
      <c r="F4" s="12"/>
      <c r="G4" s="32"/>
      <c r="H4" s="32"/>
      <c r="I4" s="32"/>
      <c r="J4" s="32"/>
      <c r="K4" s="32"/>
      <c r="L4" s="1"/>
      <c r="M4" s="1"/>
      <c r="N4" s="1"/>
    </row>
    <row r="5" spans="2:14" hidden="1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2:14" x14ac:dyDescent="0.35">
      <c r="B6" s="29" t="s">
        <v>39</v>
      </c>
      <c r="C6" s="28" t="s">
        <v>42</v>
      </c>
      <c r="D6" s="28" t="s">
        <v>6</v>
      </c>
      <c r="E6" s="28" t="s">
        <v>43</v>
      </c>
      <c r="F6" s="19"/>
      <c r="G6" s="18"/>
      <c r="H6" s="30" t="str">
        <f>D3</f>
        <v>Intra (2)</v>
      </c>
      <c r="I6" s="28" t="s">
        <v>6</v>
      </c>
      <c r="J6" s="28" t="s">
        <v>43</v>
      </c>
      <c r="K6" s="12"/>
      <c r="L6" s="30" t="str">
        <f>E3</f>
        <v>Inter (3)</v>
      </c>
      <c r="M6" s="28" t="s">
        <v>6</v>
      </c>
      <c r="N6" s="28" t="s">
        <v>43</v>
      </c>
    </row>
    <row r="7" spans="2:14" hidden="1" x14ac:dyDescent="0.35">
      <c r="B7" s="7" t="s">
        <v>46</v>
      </c>
      <c r="C7" s="47"/>
      <c r="D7" s="47"/>
      <c r="E7" s="47"/>
      <c r="F7" s="12"/>
      <c r="G7" s="32"/>
      <c r="H7" s="35" t="s">
        <v>46</v>
      </c>
      <c r="I7" s="44"/>
      <c r="J7" s="44"/>
      <c r="K7" s="12"/>
      <c r="L7" s="35" t="s">
        <v>46</v>
      </c>
      <c r="M7" s="33"/>
      <c r="N7" s="33"/>
    </row>
    <row r="8" spans="2:14" hidden="1" x14ac:dyDescent="0.35">
      <c r="B8" s="7"/>
      <c r="C8" s="48"/>
      <c r="D8" s="48"/>
      <c r="E8" s="48"/>
      <c r="F8" s="32"/>
      <c r="G8" s="32"/>
      <c r="H8" s="35"/>
      <c r="I8" s="45"/>
      <c r="J8" s="45"/>
      <c r="K8" s="32"/>
      <c r="L8" s="35"/>
      <c r="M8" s="27"/>
      <c r="N8" s="27"/>
    </row>
    <row r="9" spans="2:14" x14ac:dyDescent="0.35">
      <c r="B9" s="13" t="s">
        <v>44</v>
      </c>
      <c r="C9" s="50">
        <f>_CalcVolumesTx!C9*_SF!C9</f>
        <v>0</v>
      </c>
      <c r="D9" s="50">
        <f>_CalcVolumesTx!D9*_SF!D9</f>
        <v>0</v>
      </c>
      <c r="E9" s="50">
        <f>_CalcVolumesTx!E9*_SF!E9</f>
        <v>0</v>
      </c>
      <c r="F9" s="72"/>
      <c r="G9" s="72"/>
      <c r="H9" s="90" t="s">
        <v>44</v>
      </c>
      <c r="I9" s="50">
        <f>_CalcVolumesTx!I9*_SF!I9</f>
        <v>0</v>
      </c>
      <c r="J9" s="50">
        <f>_CalcVolumesTx!J9*_SF!J9</f>
        <v>0</v>
      </c>
      <c r="K9" s="72"/>
      <c r="L9" s="90" t="s">
        <v>44</v>
      </c>
      <c r="M9" s="50">
        <f>_CalcVolumesTx!M9*_SF!M9</f>
        <v>0</v>
      </c>
      <c r="N9" s="50">
        <f>_CalcVolumesTx!N9*_SF!N9</f>
        <v>0</v>
      </c>
    </row>
    <row r="10" spans="2:14" x14ac:dyDescent="0.35">
      <c r="B10" s="14" t="s">
        <v>45</v>
      </c>
      <c r="C10" s="50">
        <f>_CalcVolumesTx!C10*_SF!C10</f>
        <v>0</v>
      </c>
      <c r="D10" s="50">
        <f>_CalcVolumesTx!D10*_SF!D10</f>
        <v>0</v>
      </c>
      <c r="E10" s="50">
        <f>_CalcVolumesTx!E10*_SF!E10</f>
        <v>0</v>
      </c>
      <c r="F10" s="72"/>
      <c r="G10" s="72"/>
      <c r="H10" s="73" t="s">
        <v>45</v>
      </c>
      <c r="I10" s="50">
        <f>_CalcVolumesTx!I10*_SF!I10</f>
        <v>0</v>
      </c>
      <c r="J10" s="50">
        <f>_CalcVolumesTx!J10*_SF!J10</f>
        <v>0</v>
      </c>
      <c r="K10" s="72"/>
      <c r="L10" s="73" t="s">
        <v>45</v>
      </c>
      <c r="M10" s="50">
        <f>_CalcVolumesTx!M10*_SF!M10</f>
        <v>0</v>
      </c>
      <c r="N10" s="50">
        <f>_CalcVolumesTx!N10*_SF!N10</f>
        <v>0</v>
      </c>
    </row>
    <row r="11" spans="2:14" x14ac:dyDescent="0.35">
      <c r="B11" s="14" t="s">
        <v>49</v>
      </c>
      <c r="C11" s="50">
        <f>_CalcVolumesTx!C11*_SF!C11</f>
        <v>0</v>
      </c>
      <c r="D11" s="50"/>
      <c r="E11" s="50"/>
      <c r="F11" s="72"/>
      <c r="G11" s="72"/>
      <c r="H11" s="73" t="s">
        <v>49</v>
      </c>
      <c r="I11" s="50"/>
      <c r="J11" s="50"/>
      <c r="K11" s="72"/>
      <c r="L11" s="73" t="s">
        <v>49</v>
      </c>
      <c r="M11" s="50"/>
      <c r="N11" s="50"/>
    </row>
    <row r="12" spans="2:14" x14ac:dyDescent="0.35">
      <c r="B12" s="14"/>
      <c r="C12" s="91"/>
      <c r="D12" s="92"/>
      <c r="E12" s="92"/>
      <c r="F12" s="72"/>
      <c r="G12" s="72"/>
      <c r="H12" s="73"/>
      <c r="I12" s="92"/>
      <c r="J12" s="92"/>
      <c r="K12" s="72"/>
      <c r="L12" s="73"/>
      <c r="M12" s="92"/>
      <c r="N12" s="92"/>
    </row>
    <row r="13" spans="2:14" x14ac:dyDescent="0.35">
      <c r="B13" s="15" t="s">
        <v>23</v>
      </c>
      <c r="C13" s="91"/>
      <c r="D13" s="50">
        <f>_CalcVolumesTx!D13*_SF!D13</f>
        <v>0</v>
      </c>
      <c r="E13" s="50">
        <f>_CalcVolumesTx!E13*_SF!E13</f>
        <v>0</v>
      </c>
      <c r="F13" s="72"/>
      <c r="G13" s="72"/>
      <c r="H13" s="93" t="s">
        <v>23</v>
      </c>
      <c r="I13" s="50">
        <f>_CalcVolumesTx!I13*_SF!I13</f>
        <v>0</v>
      </c>
      <c r="J13" s="50">
        <f>_CalcVolumesTx!J13*_SF!J13</f>
        <v>0</v>
      </c>
      <c r="K13" s="72"/>
      <c r="L13" s="93" t="s">
        <v>23</v>
      </c>
      <c r="M13" s="50">
        <f>_CalcVolumesTx!M13*_SF!M13</f>
        <v>0</v>
      </c>
      <c r="N13" s="50">
        <f>_CalcVolumesTx!N13*_SF!N13</f>
        <v>0</v>
      </c>
    </row>
    <row r="14" spans="2:14" x14ac:dyDescent="0.35">
      <c r="B14" s="15" t="s">
        <v>22</v>
      </c>
      <c r="C14" s="91"/>
      <c r="D14" s="50">
        <f>_CalcVolumesTx!D14*_SF!D14</f>
        <v>0</v>
      </c>
      <c r="E14" s="50">
        <f>_CalcVolumesTx!E14*_SF!E14</f>
        <v>0</v>
      </c>
      <c r="F14" s="72"/>
      <c r="G14" s="72"/>
      <c r="H14" s="93" t="s">
        <v>22</v>
      </c>
      <c r="I14" s="50">
        <f>_CalcVolumesTx!I14*_SF!I14</f>
        <v>0</v>
      </c>
      <c r="J14" s="50">
        <f>_CalcVolumesTx!J14*_SF!J14</f>
        <v>0</v>
      </c>
      <c r="K14" s="72"/>
      <c r="L14" s="93" t="s">
        <v>22</v>
      </c>
      <c r="M14" s="50">
        <f>_CalcVolumesTx!M14*_SF!M14</f>
        <v>0</v>
      </c>
      <c r="N14" s="50">
        <f>_CalcVolumesTx!N14*_SF!N14</f>
        <v>0</v>
      </c>
    </row>
    <row r="15" spans="2:14" x14ac:dyDescent="0.35">
      <c r="B15" s="15" t="s">
        <v>47</v>
      </c>
      <c r="C15" s="91"/>
      <c r="D15" s="50">
        <f>_CalcVolumesTx!D15*_SF!D15</f>
        <v>0</v>
      </c>
      <c r="E15" s="50">
        <f>_CalcVolumesTx!E15*_SF!E15</f>
        <v>0</v>
      </c>
      <c r="F15" s="72"/>
      <c r="G15" s="72"/>
      <c r="H15" s="93" t="s">
        <v>47</v>
      </c>
      <c r="I15" s="50">
        <f>_CalcVolumesTx!I15*_SF!I15</f>
        <v>0</v>
      </c>
      <c r="J15" s="50">
        <f>_CalcVolumesTx!J15*_SF!J15</f>
        <v>0</v>
      </c>
      <c r="K15" s="72"/>
      <c r="L15" s="93" t="s">
        <v>47</v>
      </c>
      <c r="M15" s="50">
        <f>_CalcVolumesTx!M15*_SF!M15</f>
        <v>0</v>
      </c>
      <c r="N15" s="50">
        <f>_CalcVolumesTx!N15*_SF!N15</f>
        <v>0</v>
      </c>
    </row>
    <row r="16" spans="2:14" x14ac:dyDescent="0.35">
      <c r="B16" s="15" t="s">
        <v>48</v>
      </c>
      <c r="C16" s="91"/>
      <c r="D16" s="50">
        <f>_CalcVolumesTx!D16*_SF!D16</f>
        <v>0</v>
      </c>
      <c r="E16" s="50">
        <f>_CalcVolumesTx!E16*_SF!E16</f>
        <v>0</v>
      </c>
      <c r="F16" s="72"/>
      <c r="G16" s="72"/>
      <c r="H16" s="93" t="s">
        <v>48</v>
      </c>
      <c r="I16" s="50">
        <f>_CalcVolumesTx!I16*_SF!I16</f>
        <v>0</v>
      </c>
      <c r="J16" s="50">
        <f>_CalcVolumesTx!J16*_SF!J16</f>
        <v>0</v>
      </c>
      <c r="K16" s="72"/>
      <c r="L16" s="93" t="s">
        <v>48</v>
      </c>
      <c r="M16" s="50">
        <f>_CalcVolumesTx!M16*_SF!M16</f>
        <v>0</v>
      </c>
      <c r="N16" s="50">
        <f>_CalcVolumesTx!N16*_SF!N16</f>
        <v>0</v>
      </c>
    </row>
    <row r="17" spans="2:14" x14ac:dyDescent="0.35">
      <c r="C17" s="49"/>
      <c r="D17" s="49"/>
      <c r="E17" s="49"/>
      <c r="I17" s="46"/>
      <c r="J17" s="46"/>
    </row>
    <row r="18" spans="2:14" s="4" customFormat="1" ht="22.5" x14ac:dyDescent="0.45">
      <c r="B18" s="31" t="s">
        <v>65</v>
      </c>
      <c r="C18" s="150">
        <f>SUM(C25:E32)+SUM(I25:J32)+SUM(M25:N32)</f>
        <v>0</v>
      </c>
      <c r="D18" s="150"/>
    </row>
    <row r="19" spans="2:14" hidden="1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hidden="1" x14ac:dyDescent="0.35">
      <c r="B20" s="7" t="s">
        <v>37</v>
      </c>
      <c r="C20" s="33"/>
      <c r="D20" s="33"/>
      <c r="E20" s="33"/>
      <c r="F20" s="12"/>
      <c r="G20" s="32"/>
      <c r="H20" s="32"/>
      <c r="I20" s="32"/>
      <c r="J20" s="32"/>
      <c r="K20" s="32"/>
      <c r="L20" s="1"/>
      <c r="M20" s="1"/>
      <c r="N20" s="1"/>
    </row>
    <row r="21" spans="2:14" hidden="1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29" t="s">
        <v>39</v>
      </c>
      <c r="C22" s="28" t="s">
        <v>42</v>
      </c>
      <c r="D22" s="28" t="s">
        <v>6</v>
      </c>
      <c r="E22" s="28" t="s">
        <v>43</v>
      </c>
      <c r="F22" s="19"/>
      <c r="G22" s="18"/>
      <c r="H22" s="30" t="str">
        <f>D19</f>
        <v>Intra (2)</v>
      </c>
      <c r="I22" s="28" t="s">
        <v>6</v>
      </c>
      <c r="J22" s="28" t="s">
        <v>43</v>
      </c>
      <c r="K22" s="12"/>
      <c r="L22" s="30" t="str">
        <f>E19</f>
        <v>Inter (3)</v>
      </c>
      <c r="M22" s="28" t="s">
        <v>6</v>
      </c>
      <c r="N22" s="28" t="s">
        <v>43</v>
      </c>
    </row>
    <row r="23" spans="2:14" hidden="1" x14ac:dyDescent="0.35">
      <c r="B23" s="7" t="s">
        <v>46</v>
      </c>
      <c r="C23" s="33"/>
      <c r="D23" s="33"/>
      <c r="E23" s="33"/>
      <c r="F23" s="12"/>
      <c r="G23" s="32"/>
      <c r="H23" s="35" t="s">
        <v>46</v>
      </c>
      <c r="I23" s="33"/>
      <c r="J23" s="33"/>
      <c r="K23" s="12"/>
      <c r="L23" s="35" t="s">
        <v>46</v>
      </c>
      <c r="M23" s="33"/>
      <c r="N23" s="33"/>
    </row>
    <row r="24" spans="2:14" hidden="1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50">
        <f>_CalcVolumesTx!C25*_SF!C25</f>
        <v>0</v>
      </c>
      <c r="D25" s="50">
        <f>_CalcVolumesTx!D25*_SF!D25</f>
        <v>0</v>
      </c>
      <c r="E25" s="50">
        <f>_CalcVolumesTx!E25*_SF!E25</f>
        <v>0</v>
      </c>
      <c r="F25" s="72"/>
      <c r="G25" s="72"/>
      <c r="H25" s="90" t="s">
        <v>44</v>
      </c>
      <c r="I25" s="50">
        <f>_CalcVolumesTx!I25*_SF!I25</f>
        <v>0</v>
      </c>
      <c r="J25" s="50">
        <f>_CalcVolumesTx!J25*_SF!J25</f>
        <v>0</v>
      </c>
      <c r="K25" s="72"/>
      <c r="L25" s="90" t="s">
        <v>44</v>
      </c>
      <c r="M25" s="50">
        <f>_CalcVolumesTx!M25*_SF!M25</f>
        <v>0</v>
      </c>
      <c r="N25" s="50">
        <f>_CalcVolumesTx!N25*_SF!N25</f>
        <v>0</v>
      </c>
    </row>
    <row r="26" spans="2:14" x14ac:dyDescent="0.35">
      <c r="B26" s="14" t="s">
        <v>45</v>
      </c>
      <c r="C26" s="50">
        <f>_CalcVolumesTx!C26*_SF!C26</f>
        <v>0</v>
      </c>
      <c r="D26" s="50">
        <f>_CalcVolumesTx!D26*_SF!D26</f>
        <v>0</v>
      </c>
      <c r="E26" s="50">
        <f>_CalcVolumesTx!E26*_SF!E26</f>
        <v>0</v>
      </c>
      <c r="F26" s="72"/>
      <c r="G26" s="72"/>
      <c r="H26" s="73" t="s">
        <v>45</v>
      </c>
      <c r="I26" s="50">
        <f>_CalcVolumesTx!I26*_SF!I26</f>
        <v>0</v>
      </c>
      <c r="J26" s="50">
        <f>_CalcVolumesTx!J26*_SF!J26</f>
        <v>0</v>
      </c>
      <c r="K26" s="72"/>
      <c r="L26" s="73" t="s">
        <v>45</v>
      </c>
      <c r="M26" s="50">
        <f>_CalcVolumesTx!M26*_SF!M26</f>
        <v>0</v>
      </c>
      <c r="N26" s="50">
        <f>_CalcVolumesTx!N26*_SF!N26</f>
        <v>0</v>
      </c>
    </row>
    <row r="27" spans="2:14" x14ac:dyDescent="0.35">
      <c r="B27" s="14" t="s">
        <v>49</v>
      </c>
      <c r="C27" s="50">
        <f>_CalcVolumesTx!C27*_SF!C27</f>
        <v>0</v>
      </c>
      <c r="D27" s="50"/>
      <c r="E27" s="50"/>
      <c r="F27" s="72"/>
      <c r="G27" s="72"/>
      <c r="H27" s="73" t="s">
        <v>49</v>
      </c>
      <c r="I27" s="50"/>
      <c r="J27" s="50"/>
      <c r="K27" s="72"/>
      <c r="L27" s="73" t="s">
        <v>49</v>
      </c>
      <c r="M27" s="50"/>
      <c r="N27" s="50"/>
    </row>
    <row r="28" spans="2:14" x14ac:dyDescent="0.35">
      <c r="B28" s="14"/>
      <c r="C28" s="91"/>
      <c r="D28" s="92"/>
      <c r="E28" s="92"/>
      <c r="F28" s="72"/>
      <c r="G28" s="72"/>
      <c r="H28" s="73"/>
      <c r="I28" s="92"/>
      <c r="J28" s="92"/>
      <c r="K28" s="72"/>
      <c r="L28" s="73"/>
      <c r="M28" s="92"/>
      <c r="N28" s="92"/>
    </row>
    <row r="29" spans="2:14" x14ac:dyDescent="0.35">
      <c r="B29" s="15" t="s">
        <v>23</v>
      </c>
      <c r="C29" s="91"/>
      <c r="D29" s="50">
        <f>_CalcVolumesTx!D29*_SF!D29</f>
        <v>0</v>
      </c>
      <c r="E29" s="50">
        <f>_CalcVolumesTx!E29*_SF!E29</f>
        <v>0</v>
      </c>
      <c r="F29" s="72"/>
      <c r="G29" s="72"/>
      <c r="H29" s="93" t="s">
        <v>23</v>
      </c>
      <c r="I29" s="50">
        <f>_CalcVolumesTx!I29*_SF!I29</f>
        <v>0</v>
      </c>
      <c r="J29" s="50">
        <f>_CalcVolumesTx!J29*_SF!J29</f>
        <v>0</v>
      </c>
      <c r="K29" s="72"/>
      <c r="L29" s="93" t="s">
        <v>23</v>
      </c>
      <c r="M29" s="50">
        <f>_CalcVolumesTx!M29*_SF!M29</f>
        <v>0</v>
      </c>
      <c r="N29" s="50">
        <f>_CalcVolumesTx!N29*_SF!N29</f>
        <v>0</v>
      </c>
    </row>
    <row r="30" spans="2:14" x14ac:dyDescent="0.35">
      <c r="B30" s="15" t="s">
        <v>22</v>
      </c>
      <c r="C30" s="91"/>
      <c r="D30" s="50">
        <f>_CalcVolumesTx!D30*_SF!D30</f>
        <v>0</v>
      </c>
      <c r="E30" s="50">
        <f>_CalcVolumesTx!E30*_SF!E30</f>
        <v>0</v>
      </c>
      <c r="F30" s="72"/>
      <c r="G30" s="72"/>
      <c r="H30" s="93" t="s">
        <v>22</v>
      </c>
      <c r="I30" s="50">
        <f>_CalcVolumesTx!I30*_SF!I30</f>
        <v>0</v>
      </c>
      <c r="J30" s="50">
        <f>_CalcVolumesTx!J30*_SF!J30</f>
        <v>0</v>
      </c>
      <c r="K30" s="72"/>
      <c r="L30" s="93" t="s">
        <v>22</v>
      </c>
      <c r="M30" s="50">
        <f>_CalcVolumesTx!M30*_SF!M30</f>
        <v>0</v>
      </c>
      <c r="N30" s="50">
        <f>_CalcVolumesTx!N30*_SF!N30</f>
        <v>0</v>
      </c>
    </row>
    <row r="31" spans="2:14" x14ac:dyDescent="0.35">
      <c r="B31" s="15" t="s">
        <v>47</v>
      </c>
      <c r="C31" s="91"/>
      <c r="D31" s="50">
        <f>_CalcVolumesTx!D31*_SF!D31</f>
        <v>0</v>
      </c>
      <c r="E31" s="50">
        <f>_CalcVolumesTx!E31*_SF!E31</f>
        <v>0</v>
      </c>
      <c r="F31" s="72"/>
      <c r="G31" s="72"/>
      <c r="H31" s="93" t="s">
        <v>47</v>
      </c>
      <c r="I31" s="50">
        <f>_CalcVolumesTx!I31*_SF!I31</f>
        <v>0</v>
      </c>
      <c r="J31" s="50">
        <f>_CalcVolumesTx!J31*_SF!J31</f>
        <v>0</v>
      </c>
      <c r="K31" s="72"/>
      <c r="L31" s="93" t="s">
        <v>47</v>
      </c>
      <c r="M31" s="50">
        <f>_CalcVolumesTx!M31*_SF!M31</f>
        <v>0</v>
      </c>
      <c r="N31" s="50">
        <f>_CalcVolumesTx!N31*_SF!N31</f>
        <v>0</v>
      </c>
    </row>
    <row r="32" spans="2:14" x14ac:dyDescent="0.35">
      <c r="B32" s="15" t="s">
        <v>48</v>
      </c>
      <c r="C32" s="91"/>
      <c r="D32" s="50">
        <f>_CalcVolumesTx!D32*_SF!D32</f>
        <v>0</v>
      </c>
      <c r="E32" s="50">
        <f>_CalcVolumesTx!E32*_SF!E32</f>
        <v>0</v>
      </c>
      <c r="F32" s="72"/>
      <c r="G32" s="72"/>
      <c r="H32" s="93" t="s">
        <v>48</v>
      </c>
      <c r="I32" s="50">
        <f>_CalcVolumesTx!I32*_SF!I32</f>
        <v>0</v>
      </c>
      <c r="J32" s="50">
        <f>_CalcVolumesTx!J32*_SF!J32</f>
        <v>0</v>
      </c>
      <c r="K32" s="72"/>
      <c r="L32" s="93" t="s">
        <v>48</v>
      </c>
      <c r="M32" s="50">
        <f>_CalcVolumesTx!M32*_SF!M32</f>
        <v>0</v>
      </c>
      <c r="N32" s="50">
        <f>_CalcVolumesTx!N32*_SF!N32</f>
        <v>0</v>
      </c>
    </row>
    <row r="33" spans="2:14" x14ac:dyDescent="0.35">
      <c r="C33" s="49"/>
      <c r="D33" s="49"/>
      <c r="E33" s="49"/>
      <c r="I33" s="46"/>
      <c r="J33" s="46"/>
    </row>
    <row r="34" spans="2:14" s="4" customFormat="1" ht="22.5" x14ac:dyDescent="0.45">
      <c r="B34" s="31" t="s">
        <v>61</v>
      </c>
      <c r="C34" s="150">
        <f>SUM(C41:E48)+SUM(I41:J48)+SUM(M41:N48)</f>
        <v>0</v>
      </c>
      <c r="D34" s="150"/>
    </row>
    <row r="35" spans="2:14" hidden="1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hidden="1" x14ac:dyDescent="0.35">
      <c r="B36" s="7" t="s">
        <v>37</v>
      </c>
      <c r="C36" s="33"/>
      <c r="D36" s="33"/>
      <c r="E36" s="33"/>
      <c r="F36" s="12"/>
      <c r="G36" s="32"/>
      <c r="H36" s="32"/>
      <c r="I36" s="32"/>
      <c r="J36" s="32"/>
      <c r="K36" s="32"/>
      <c r="L36" s="1"/>
      <c r="M36" s="1"/>
      <c r="N36" s="1"/>
    </row>
    <row r="37" spans="2:14" hidden="1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29" t="s">
        <v>39</v>
      </c>
      <c r="C38" s="28" t="s">
        <v>42</v>
      </c>
      <c r="D38" s="28" t="s">
        <v>6</v>
      </c>
      <c r="E38" s="28" t="s">
        <v>43</v>
      </c>
      <c r="F38" s="19"/>
      <c r="G38" s="18"/>
      <c r="H38" s="30" t="str">
        <f>D35</f>
        <v>Intra (2)</v>
      </c>
      <c r="I38" s="28" t="s">
        <v>6</v>
      </c>
      <c r="J38" s="28" t="s">
        <v>43</v>
      </c>
      <c r="K38" s="12"/>
      <c r="L38" s="30" t="str">
        <f>E35</f>
        <v>Inter (3)</v>
      </c>
      <c r="M38" s="28" t="s">
        <v>6</v>
      </c>
      <c r="N38" s="28" t="s">
        <v>43</v>
      </c>
    </row>
    <row r="39" spans="2:14" hidden="1" x14ac:dyDescent="0.35">
      <c r="B39" s="7" t="s">
        <v>46</v>
      </c>
      <c r="C39" s="33"/>
      <c r="D39" s="33"/>
      <c r="E39" s="33"/>
      <c r="F39" s="12"/>
      <c r="G39" s="32"/>
      <c r="H39" s="35" t="s">
        <v>46</v>
      </c>
      <c r="I39" s="33"/>
      <c r="J39" s="33"/>
      <c r="K39" s="12"/>
      <c r="L39" s="35" t="s">
        <v>46</v>
      </c>
      <c r="M39" s="33"/>
      <c r="N39" s="33"/>
    </row>
    <row r="40" spans="2:14" hidden="1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50">
        <f>_CalcVolumesTx!C41*_SF!C41</f>
        <v>0</v>
      </c>
      <c r="D41" s="50">
        <f>_CalcVolumesTx!D41*_SF!D41</f>
        <v>0</v>
      </c>
      <c r="E41" s="50">
        <f>_CalcVolumesTx!E41*_SF!E41</f>
        <v>0</v>
      </c>
      <c r="F41" s="72"/>
      <c r="G41" s="72"/>
      <c r="H41" s="90" t="s">
        <v>44</v>
      </c>
      <c r="I41" s="50">
        <f>_CalcVolumesTx!I41*_SF!I41</f>
        <v>0</v>
      </c>
      <c r="J41" s="50">
        <f>_CalcVolumesTx!J41*_SF!J41</f>
        <v>0</v>
      </c>
      <c r="K41" s="72"/>
      <c r="L41" s="90" t="s">
        <v>44</v>
      </c>
      <c r="M41" s="50">
        <f>_CalcVolumesTx!M41*_SF!M41</f>
        <v>0</v>
      </c>
      <c r="N41" s="50">
        <f>_CalcVolumesTx!N41*_SF!N41</f>
        <v>0</v>
      </c>
    </row>
    <row r="42" spans="2:14" x14ac:dyDescent="0.35">
      <c r="B42" s="14" t="s">
        <v>45</v>
      </c>
      <c r="C42" s="50">
        <f>_CalcVolumesTx!C42*_SF!C42</f>
        <v>0</v>
      </c>
      <c r="D42" s="50">
        <f>_CalcVolumesTx!D42*_SF!D42</f>
        <v>0</v>
      </c>
      <c r="E42" s="50">
        <f>_CalcVolumesTx!E42*_SF!E42</f>
        <v>0</v>
      </c>
      <c r="F42" s="72"/>
      <c r="G42" s="72"/>
      <c r="H42" s="73" t="s">
        <v>45</v>
      </c>
      <c r="I42" s="50">
        <f>_CalcVolumesTx!I42*_SF!I42</f>
        <v>0</v>
      </c>
      <c r="J42" s="50">
        <f>_CalcVolumesTx!J42*_SF!J42</f>
        <v>0</v>
      </c>
      <c r="K42" s="72"/>
      <c r="L42" s="73" t="s">
        <v>45</v>
      </c>
      <c r="M42" s="50">
        <f>_CalcVolumesTx!M42*_SF!M42</f>
        <v>0</v>
      </c>
      <c r="N42" s="50">
        <f>_CalcVolumesTx!N42*_SF!N42</f>
        <v>0</v>
      </c>
    </row>
    <row r="43" spans="2:14" x14ac:dyDescent="0.35">
      <c r="B43" s="14" t="s">
        <v>49</v>
      </c>
      <c r="C43" s="50">
        <f>_CalcVolumesTx!C43*_SF!C43</f>
        <v>0</v>
      </c>
      <c r="D43" s="50"/>
      <c r="E43" s="50"/>
      <c r="F43" s="72"/>
      <c r="G43" s="72"/>
      <c r="H43" s="73" t="s">
        <v>49</v>
      </c>
      <c r="I43" s="50"/>
      <c r="J43" s="50"/>
      <c r="K43" s="72"/>
      <c r="L43" s="73" t="s">
        <v>49</v>
      </c>
      <c r="M43" s="50"/>
      <c r="N43" s="50"/>
    </row>
    <row r="44" spans="2:14" x14ac:dyDescent="0.35">
      <c r="B44" s="14"/>
      <c r="C44" s="91"/>
      <c r="D44" s="92"/>
      <c r="E44" s="92"/>
      <c r="F44" s="72"/>
      <c r="G44" s="72"/>
      <c r="H44" s="73"/>
      <c r="I44" s="92"/>
      <c r="J44" s="92"/>
      <c r="K44" s="72"/>
      <c r="L44" s="73"/>
      <c r="M44" s="92"/>
      <c r="N44" s="92"/>
    </row>
    <row r="45" spans="2:14" x14ac:dyDescent="0.35">
      <c r="B45" s="15" t="s">
        <v>23</v>
      </c>
      <c r="C45" s="91"/>
      <c r="D45" s="50">
        <f>_CalcVolumesTx!D45*_SF!D45</f>
        <v>0</v>
      </c>
      <c r="E45" s="50">
        <f>_CalcVolumesTx!E45*_SF!E45</f>
        <v>0</v>
      </c>
      <c r="F45" s="72"/>
      <c r="G45" s="72"/>
      <c r="H45" s="93" t="s">
        <v>23</v>
      </c>
      <c r="I45" s="50">
        <f>_CalcVolumesTx!I45*_SF!I45</f>
        <v>0</v>
      </c>
      <c r="J45" s="50">
        <f>_CalcVolumesTx!J45*_SF!J45</f>
        <v>0</v>
      </c>
      <c r="K45" s="72"/>
      <c r="L45" s="93" t="s">
        <v>23</v>
      </c>
      <c r="M45" s="50">
        <f>_CalcVolumesTx!M45*_SF!M45</f>
        <v>0</v>
      </c>
      <c r="N45" s="50">
        <f>_CalcVolumesTx!N45*_SF!N45</f>
        <v>0</v>
      </c>
    </row>
    <row r="46" spans="2:14" x14ac:dyDescent="0.35">
      <c r="B46" s="15" t="s">
        <v>22</v>
      </c>
      <c r="C46" s="91"/>
      <c r="D46" s="50">
        <f>_CalcVolumesTx!D46*_SF!D46</f>
        <v>0</v>
      </c>
      <c r="E46" s="50">
        <f>_CalcVolumesTx!E46*_SF!E46</f>
        <v>0</v>
      </c>
      <c r="F46" s="72"/>
      <c r="G46" s="72"/>
      <c r="H46" s="93" t="s">
        <v>22</v>
      </c>
      <c r="I46" s="50">
        <f>_CalcVolumesTx!I46*_SF!I46</f>
        <v>0</v>
      </c>
      <c r="J46" s="50">
        <f>_CalcVolumesTx!J46*_SF!J46</f>
        <v>0</v>
      </c>
      <c r="K46" s="72"/>
      <c r="L46" s="93" t="s">
        <v>22</v>
      </c>
      <c r="M46" s="50">
        <f>_CalcVolumesTx!M46*_SF!M46</f>
        <v>0</v>
      </c>
      <c r="N46" s="50">
        <f>_CalcVolumesTx!N46*_SF!N46</f>
        <v>0</v>
      </c>
    </row>
    <row r="47" spans="2:14" x14ac:dyDescent="0.35">
      <c r="B47" s="15" t="s">
        <v>47</v>
      </c>
      <c r="C47" s="91"/>
      <c r="D47" s="50">
        <f>_CalcVolumesTx!D47*_SF!D47</f>
        <v>0</v>
      </c>
      <c r="E47" s="50">
        <f>_CalcVolumesTx!E47*_SF!E47</f>
        <v>0</v>
      </c>
      <c r="F47" s="72"/>
      <c r="G47" s="72"/>
      <c r="H47" s="93" t="s">
        <v>47</v>
      </c>
      <c r="I47" s="50">
        <f>_CalcVolumesTx!I47*_SF!I47</f>
        <v>0</v>
      </c>
      <c r="J47" s="50">
        <f>_CalcVolumesTx!J47*_SF!J47</f>
        <v>0</v>
      </c>
      <c r="K47" s="72"/>
      <c r="L47" s="93" t="s">
        <v>47</v>
      </c>
      <c r="M47" s="50">
        <f>_CalcVolumesTx!M47*_SF!M47</f>
        <v>0</v>
      </c>
      <c r="N47" s="50">
        <f>_CalcVolumesTx!N47*_SF!N47</f>
        <v>0</v>
      </c>
    </row>
    <row r="48" spans="2:14" x14ac:dyDescent="0.35">
      <c r="B48" s="15" t="s">
        <v>48</v>
      </c>
      <c r="C48" s="91"/>
      <c r="D48" s="50">
        <f>_CalcVolumesTx!D48*_SF!D48</f>
        <v>0</v>
      </c>
      <c r="E48" s="50">
        <f>_CalcVolumesTx!E48*_SF!E48</f>
        <v>0</v>
      </c>
      <c r="F48" s="72"/>
      <c r="G48" s="72"/>
      <c r="H48" s="93" t="s">
        <v>48</v>
      </c>
      <c r="I48" s="50">
        <f>_CalcVolumesTx!I48*_SF!I48</f>
        <v>0</v>
      </c>
      <c r="J48" s="50">
        <f>_CalcVolumesTx!J48*_SF!J48</f>
        <v>0</v>
      </c>
      <c r="K48" s="72"/>
      <c r="L48" s="93" t="s">
        <v>48</v>
      </c>
      <c r="M48" s="50">
        <f>_CalcVolumesTx!M48*_SF!M48</f>
        <v>0</v>
      </c>
      <c r="N48" s="50">
        <f>_CalcVolumesTx!N48*_SF!N48</f>
        <v>0</v>
      </c>
    </row>
    <row r="50" spans="2:14" ht="22.5" x14ac:dyDescent="0.45">
      <c r="B50" s="31" t="s">
        <v>108</v>
      </c>
      <c r="C50" s="49">
        <f>SUM(C9:C16)+SUM(C25:C32)+SUM(C41:C48)</f>
        <v>0</v>
      </c>
      <c r="D50" s="49">
        <f t="shared" ref="D50:N50" si="0">SUM(D9:D16)+SUM(D25:D32)+SUM(D41:D48)</f>
        <v>0</v>
      </c>
      <c r="E50" s="49">
        <f t="shared" si="0"/>
        <v>0</v>
      </c>
      <c r="F50" s="49"/>
      <c r="G50" s="49"/>
      <c r="H50" s="49"/>
      <c r="I50" s="49">
        <f t="shared" si="0"/>
        <v>0</v>
      </c>
      <c r="J50" s="49">
        <f t="shared" si="0"/>
        <v>0</v>
      </c>
      <c r="K50" s="49"/>
      <c r="L50" s="49"/>
      <c r="M50" s="49">
        <f t="shared" si="0"/>
        <v>0</v>
      </c>
      <c r="N50" s="49">
        <f t="shared" si="0"/>
        <v>0</v>
      </c>
    </row>
  </sheetData>
  <mergeCells count="3">
    <mergeCell ref="C2:D2"/>
    <mergeCell ref="C18:D18"/>
    <mergeCell ref="C34:D3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41"/>
  <sheetViews>
    <sheetView showGridLines="0" topLeftCell="A2" zoomScale="90" zoomScaleNormal="90" workbookViewId="0">
      <selection activeCell="K26" sqref="K26:K32"/>
    </sheetView>
  </sheetViews>
  <sheetFormatPr baseColWidth="10" defaultRowHeight="14.5" x14ac:dyDescent="0.35"/>
  <cols>
    <col min="1" max="1" width="3.36328125" customWidth="1"/>
    <col min="2" max="2" width="4.453125" customWidth="1"/>
    <col min="3" max="3" width="17.90625" bestFit="1" customWidth="1"/>
    <col min="4" max="4" width="3.7265625" customWidth="1"/>
    <col min="7" max="7" width="1.6328125" style="22" customWidth="1"/>
    <col min="8" max="9" width="10.90625" customWidth="1"/>
    <col min="10" max="10" width="1.6328125" style="22" customWidth="1"/>
    <col min="11" max="11" width="10.90625" customWidth="1"/>
    <col min="15" max="15" width="10.90625" customWidth="1"/>
  </cols>
  <sheetData>
    <row r="2" spans="2:12" s="4" customFormat="1" ht="22.5" x14ac:dyDescent="0.45">
      <c r="B2" s="6" t="s">
        <v>58</v>
      </c>
      <c r="G2" s="7"/>
      <c r="J2" s="7"/>
    </row>
    <row r="3" spans="2:12" x14ac:dyDescent="0.35">
      <c r="E3" s="24" t="s">
        <v>62</v>
      </c>
      <c r="F3" s="24" t="s">
        <v>63</v>
      </c>
      <c r="G3" s="112"/>
    </row>
    <row r="4" spans="2:12" x14ac:dyDescent="0.35">
      <c r="C4" t="s">
        <v>59</v>
      </c>
      <c r="E4" s="26"/>
      <c r="F4" s="25"/>
      <c r="G4" s="113"/>
    </row>
    <row r="5" spans="2:12" x14ac:dyDescent="0.35">
      <c r="C5" t="s">
        <v>60</v>
      </c>
      <c r="E5" s="26"/>
      <c r="F5" s="25"/>
      <c r="G5" s="113"/>
    </row>
    <row r="6" spans="2:12" x14ac:dyDescent="0.35">
      <c r="C6" t="s">
        <v>61</v>
      </c>
      <c r="E6" s="26"/>
      <c r="F6" s="25"/>
      <c r="G6" s="113"/>
    </row>
    <row r="9" spans="2:12" s="4" customFormat="1" ht="22.5" x14ac:dyDescent="0.45">
      <c r="B9" s="6" t="s">
        <v>94</v>
      </c>
      <c r="G9" s="7"/>
      <c r="J9" s="7"/>
    </row>
    <row r="11" spans="2:12" s="2" customFormat="1" x14ac:dyDescent="0.35">
      <c r="E11" s="151" t="s">
        <v>79</v>
      </c>
      <c r="F11" s="151"/>
      <c r="G11" s="115"/>
      <c r="H11" s="151" t="s">
        <v>80</v>
      </c>
      <c r="I11" s="151"/>
      <c r="J11" s="115"/>
      <c r="K11" s="151" t="s">
        <v>61</v>
      </c>
      <c r="L11" s="151"/>
    </row>
    <row r="12" spans="2:12" x14ac:dyDescent="0.35">
      <c r="C12" s="74" t="s">
        <v>93</v>
      </c>
      <c r="D12" s="75"/>
      <c r="E12" s="119" t="s">
        <v>77</v>
      </c>
      <c r="F12" s="119" t="s">
        <v>81</v>
      </c>
      <c r="G12" s="114"/>
      <c r="H12" s="111" t="s">
        <v>77</v>
      </c>
      <c r="I12" s="111" t="s">
        <v>81</v>
      </c>
      <c r="J12" s="114"/>
      <c r="K12" s="111" t="s">
        <v>77</v>
      </c>
      <c r="L12" s="111" t="s">
        <v>81</v>
      </c>
    </row>
    <row r="13" spans="2:12" x14ac:dyDescent="0.35">
      <c r="C13" s="1" t="s">
        <v>82</v>
      </c>
      <c r="E13" s="120"/>
      <c r="F13" s="121"/>
      <c r="G13" s="114"/>
      <c r="H13" s="120"/>
      <c r="I13" s="116"/>
      <c r="J13" s="114"/>
      <c r="K13" s="120"/>
      <c r="L13" s="116"/>
    </row>
    <row r="14" spans="2:12" x14ac:dyDescent="0.35">
      <c r="C14" s="1" t="s">
        <v>83</v>
      </c>
      <c r="E14" s="120"/>
      <c r="F14" s="121"/>
      <c r="G14" s="114"/>
      <c r="H14" s="120"/>
      <c r="I14" s="116"/>
      <c r="J14" s="114"/>
      <c r="K14" s="120"/>
      <c r="L14" s="116"/>
    </row>
    <row r="15" spans="2:12" x14ac:dyDescent="0.35">
      <c r="C15" s="1" t="s">
        <v>84</v>
      </c>
      <c r="E15" s="120"/>
      <c r="F15" s="121"/>
      <c r="G15" s="114"/>
      <c r="H15" s="120"/>
      <c r="I15" s="116"/>
      <c r="J15" s="114"/>
      <c r="K15" s="120"/>
      <c r="L15" s="116"/>
    </row>
    <row r="16" spans="2:12" s="22" customFormat="1" ht="9" customHeight="1" x14ac:dyDescent="0.35">
      <c r="C16" s="94"/>
      <c r="E16" s="122"/>
      <c r="F16" s="123"/>
      <c r="G16" s="114"/>
      <c r="H16" s="122"/>
      <c r="I16" s="118"/>
      <c r="J16" s="114"/>
      <c r="K16" s="117"/>
      <c r="L16" s="118"/>
    </row>
    <row r="17" spans="3:12" x14ac:dyDescent="0.35">
      <c r="C17" s="1" t="s">
        <v>85</v>
      </c>
      <c r="E17" s="120"/>
      <c r="F17" s="121"/>
      <c r="G17" s="114"/>
      <c r="H17" s="120"/>
      <c r="I17" s="116"/>
      <c r="J17" s="114"/>
      <c r="K17" s="120"/>
      <c r="L17" s="116"/>
    </row>
    <row r="18" spans="3:12" x14ac:dyDescent="0.35">
      <c r="C18" s="1" t="s">
        <v>86</v>
      </c>
      <c r="E18" s="120"/>
      <c r="F18" s="121"/>
      <c r="G18" s="114"/>
      <c r="H18" s="120"/>
      <c r="I18" s="116"/>
      <c r="J18" s="114"/>
      <c r="K18" s="120"/>
      <c r="L18" s="116"/>
    </row>
    <row r="19" spans="3:12" x14ac:dyDescent="0.35">
      <c r="C19" s="1" t="s">
        <v>87</v>
      </c>
      <c r="E19" s="120"/>
      <c r="F19" s="121"/>
      <c r="G19" s="114"/>
      <c r="H19" s="120"/>
      <c r="I19" s="116"/>
      <c r="J19" s="114"/>
      <c r="K19" s="120"/>
      <c r="L19" s="116"/>
    </row>
    <row r="20" spans="3:12" s="22" customFormat="1" ht="9" customHeight="1" x14ac:dyDescent="0.35">
      <c r="C20" s="94"/>
      <c r="E20" s="124"/>
      <c r="F20" s="124"/>
      <c r="G20" s="114"/>
      <c r="H20" s="124"/>
      <c r="I20" s="114"/>
      <c r="J20" s="114"/>
      <c r="K20" s="114"/>
      <c r="L20" s="114"/>
    </row>
    <row r="21" spans="3:12" x14ac:dyDescent="0.35">
      <c r="C21" s="1" t="s">
        <v>88</v>
      </c>
      <c r="E21" s="120"/>
      <c r="F21" s="121"/>
      <c r="G21" s="114"/>
      <c r="H21" s="120"/>
      <c r="I21" s="116"/>
      <c r="J21" s="114"/>
      <c r="K21" s="120"/>
      <c r="L21" s="116"/>
    </row>
    <row r="22" spans="3:12" x14ac:dyDescent="0.35">
      <c r="C22" s="1" t="s">
        <v>89</v>
      </c>
      <c r="E22" s="120"/>
      <c r="F22" s="121"/>
      <c r="G22" s="114"/>
      <c r="H22" s="120"/>
      <c r="I22" s="116"/>
      <c r="J22" s="114"/>
      <c r="K22" s="120"/>
      <c r="L22" s="116"/>
    </row>
    <row r="23" spans="3:12" x14ac:dyDescent="0.35">
      <c r="C23" s="1" t="s">
        <v>90</v>
      </c>
      <c r="E23" s="120"/>
      <c r="F23" s="121"/>
      <c r="G23" s="114"/>
      <c r="H23" s="120"/>
      <c r="I23" s="116"/>
      <c r="J23" s="114"/>
      <c r="K23" s="120"/>
      <c r="L23" s="116"/>
    </row>
    <row r="24" spans="3:12" x14ac:dyDescent="0.35">
      <c r="C24" s="2"/>
      <c r="E24" s="4"/>
      <c r="F24" s="4"/>
    </row>
    <row r="25" spans="3:12" x14ac:dyDescent="0.35">
      <c r="C25" s="74" t="s">
        <v>91</v>
      </c>
      <c r="D25" s="75"/>
      <c r="E25" s="119"/>
      <c r="F25" s="119"/>
      <c r="G25" s="114"/>
      <c r="H25" s="111"/>
      <c r="I25" s="111"/>
      <c r="J25" s="114"/>
      <c r="K25" s="111" t="s">
        <v>77</v>
      </c>
      <c r="L25" s="111" t="s">
        <v>81</v>
      </c>
    </row>
    <row r="26" spans="3:12" x14ac:dyDescent="0.35">
      <c r="C26" s="1" t="s">
        <v>85</v>
      </c>
      <c r="E26" s="120"/>
      <c r="F26" s="121"/>
      <c r="G26" s="114"/>
      <c r="H26" s="120"/>
      <c r="I26" s="116"/>
      <c r="J26" s="114"/>
      <c r="K26" s="120"/>
      <c r="L26" s="116"/>
    </row>
    <row r="27" spans="3:12" x14ac:dyDescent="0.35">
      <c r="C27" s="1" t="s">
        <v>86</v>
      </c>
      <c r="E27" s="120"/>
      <c r="F27" s="121"/>
      <c r="G27" s="114"/>
      <c r="H27" s="120"/>
      <c r="I27" s="116"/>
      <c r="J27" s="114"/>
      <c r="K27" s="120"/>
      <c r="L27" s="116"/>
    </row>
    <row r="28" spans="3:12" x14ac:dyDescent="0.35">
      <c r="C28" s="1" t="s">
        <v>87</v>
      </c>
      <c r="E28" s="120"/>
      <c r="F28" s="121"/>
      <c r="G28" s="114"/>
      <c r="H28" s="120"/>
      <c r="I28" s="116"/>
      <c r="J28" s="114"/>
      <c r="K28" s="120"/>
      <c r="L28" s="116"/>
    </row>
    <row r="29" spans="3:12" s="22" customFormat="1" ht="9" customHeight="1" x14ac:dyDescent="0.35">
      <c r="C29" s="94"/>
      <c r="E29" s="124"/>
      <c r="F29" s="124"/>
      <c r="G29" s="114"/>
      <c r="H29" s="124"/>
      <c r="I29" s="114"/>
      <c r="J29" s="114"/>
      <c r="K29" s="114"/>
      <c r="L29" s="114"/>
    </row>
    <row r="30" spans="3:12" x14ac:dyDescent="0.35">
      <c r="C30" s="1" t="s">
        <v>88</v>
      </c>
      <c r="E30" s="120"/>
      <c r="F30" s="121"/>
      <c r="G30" s="114"/>
      <c r="H30" s="120"/>
      <c r="I30" s="116"/>
      <c r="J30" s="114"/>
      <c r="K30" s="120"/>
      <c r="L30" s="116"/>
    </row>
    <row r="31" spans="3:12" x14ac:dyDescent="0.35">
      <c r="C31" s="1" t="s">
        <v>89</v>
      </c>
      <c r="E31" s="120"/>
      <c r="F31" s="121"/>
      <c r="G31" s="114"/>
      <c r="H31" s="120"/>
      <c r="I31" s="116"/>
      <c r="J31" s="114"/>
      <c r="K31" s="120"/>
      <c r="L31" s="116"/>
    </row>
    <row r="32" spans="3:12" x14ac:dyDescent="0.35">
      <c r="C32" s="1" t="s">
        <v>90</v>
      </c>
      <c r="E32" s="120"/>
      <c r="F32" s="121"/>
      <c r="G32" s="114"/>
      <c r="H32" s="120"/>
      <c r="I32" s="116"/>
      <c r="J32" s="114"/>
      <c r="K32" s="120"/>
      <c r="L32" s="116"/>
    </row>
    <row r="33" spans="3:12" x14ac:dyDescent="0.35">
      <c r="E33" s="4"/>
      <c r="F33" s="4"/>
    </row>
    <row r="34" spans="3:12" x14ac:dyDescent="0.35">
      <c r="C34" s="74" t="s">
        <v>92</v>
      </c>
      <c r="D34" s="75"/>
      <c r="E34" s="119"/>
      <c r="F34" s="119"/>
      <c r="G34" s="114"/>
      <c r="H34" s="111"/>
      <c r="I34" s="111"/>
      <c r="J34" s="114"/>
      <c r="K34" s="111" t="s">
        <v>77</v>
      </c>
      <c r="L34" s="111" t="s">
        <v>81</v>
      </c>
    </row>
    <row r="35" spans="3:12" x14ac:dyDescent="0.35">
      <c r="C35" s="1" t="s">
        <v>85</v>
      </c>
      <c r="E35" s="120"/>
      <c r="F35" s="121"/>
      <c r="G35" s="114"/>
      <c r="H35" s="120"/>
      <c r="I35" s="116"/>
      <c r="J35" s="114"/>
      <c r="K35" s="120"/>
      <c r="L35" s="116"/>
    </row>
    <row r="36" spans="3:12" x14ac:dyDescent="0.35">
      <c r="C36" s="1" t="s">
        <v>86</v>
      </c>
      <c r="E36" s="120"/>
      <c r="F36" s="121"/>
      <c r="G36" s="114"/>
      <c r="H36" s="120"/>
      <c r="I36" s="116"/>
      <c r="J36" s="114"/>
      <c r="K36" s="120"/>
      <c r="L36" s="116"/>
    </row>
    <row r="37" spans="3:12" x14ac:dyDescent="0.35">
      <c r="C37" s="1" t="s">
        <v>87</v>
      </c>
      <c r="E37" s="120"/>
      <c r="F37" s="121"/>
      <c r="G37" s="114"/>
      <c r="H37" s="120"/>
      <c r="I37" s="116"/>
      <c r="J37" s="114"/>
      <c r="K37" s="120"/>
      <c r="L37" s="116"/>
    </row>
    <row r="38" spans="3:12" s="22" customFormat="1" ht="9" customHeight="1" x14ac:dyDescent="0.35">
      <c r="C38" s="94"/>
      <c r="E38" s="124"/>
      <c r="F38" s="124"/>
      <c r="G38" s="114"/>
      <c r="H38" s="124"/>
      <c r="I38" s="114"/>
      <c r="J38" s="114"/>
      <c r="K38" s="114"/>
      <c r="L38" s="114"/>
    </row>
    <row r="39" spans="3:12" x14ac:dyDescent="0.35">
      <c r="C39" s="1" t="s">
        <v>88</v>
      </c>
      <c r="E39" s="120"/>
      <c r="F39" s="121"/>
      <c r="G39" s="114"/>
      <c r="H39" s="120"/>
      <c r="I39" s="116"/>
      <c r="J39" s="114"/>
      <c r="K39" s="120"/>
      <c r="L39" s="116"/>
    </row>
    <row r="40" spans="3:12" x14ac:dyDescent="0.35">
      <c r="C40" s="1" t="s">
        <v>89</v>
      </c>
      <c r="E40" s="120"/>
      <c r="F40" s="121"/>
      <c r="G40" s="114"/>
      <c r="H40" s="120"/>
      <c r="I40" s="116"/>
      <c r="J40" s="114"/>
      <c r="K40" s="120"/>
      <c r="L40" s="116"/>
    </row>
    <row r="41" spans="3:12" x14ac:dyDescent="0.35">
      <c r="C41" s="1" t="s">
        <v>90</v>
      </c>
      <c r="E41" s="120"/>
      <c r="F41" s="121"/>
      <c r="G41" s="114"/>
      <c r="H41" s="120"/>
      <c r="I41" s="116"/>
      <c r="J41" s="114"/>
      <c r="K41" s="120"/>
      <c r="L41" s="116"/>
    </row>
  </sheetData>
  <mergeCells count="3">
    <mergeCell ref="E11:F11"/>
    <mergeCell ref="H11:I11"/>
    <mergeCell ref="K11:L1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B7" sqref="B7"/>
    </sheetView>
  </sheetViews>
  <sheetFormatPr baseColWidth="10" defaultRowHeight="14.5" x14ac:dyDescent="0.35"/>
  <cols>
    <col min="1" max="1" width="13.08984375" style="53" customWidth="1"/>
    <col min="2" max="2" width="94.54296875" customWidth="1"/>
  </cols>
  <sheetData>
    <row r="1" spans="1:2" x14ac:dyDescent="0.35">
      <c r="A1" s="154" t="s">
        <v>137</v>
      </c>
      <c r="B1" s="153" t="s">
        <v>138</v>
      </c>
    </row>
    <row r="2" spans="1:2" x14ac:dyDescent="0.35">
      <c r="A2" s="155">
        <v>43957</v>
      </c>
      <c r="B2" t="s">
        <v>139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51"/>
  <sheetViews>
    <sheetView showGridLines="0" zoomScale="90" zoomScaleNormal="90" workbookViewId="0">
      <selection activeCell="M41" sqref="M41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2" spans="2:14" s="4" customFormat="1" ht="22.5" x14ac:dyDescent="0.45">
      <c r="B2" s="31" t="s">
        <v>64</v>
      </c>
      <c r="C2" s="150">
        <f>SUM(C9:E16)+SUM(I9:J16)+SUM(M9:N16)</f>
        <v>0</v>
      </c>
      <c r="D2" s="150"/>
    </row>
    <row r="3" spans="2:14" hidden="1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2:14" hidden="1" x14ac:dyDescent="0.35">
      <c r="B4" s="7" t="s">
        <v>37</v>
      </c>
      <c r="C4" s="33"/>
      <c r="D4" s="33"/>
      <c r="E4" s="33"/>
      <c r="F4" s="12"/>
      <c r="G4" s="32"/>
      <c r="H4" s="32"/>
      <c r="I4" s="32"/>
      <c r="J4" s="32"/>
      <c r="K4" s="32"/>
      <c r="L4" s="1"/>
      <c r="M4" s="1"/>
      <c r="N4" s="1"/>
    </row>
    <row r="5" spans="2:14" hidden="1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2:14" x14ac:dyDescent="0.35">
      <c r="B6" s="29" t="s">
        <v>39</v>
      </c>
      <c r="C6" s="28" t="s">
        <v>42</v>
      </c>
      <c r="D6" s="28" t="s">
        <v>6</v>
      </c>
      <c r="E6" s="28" t="s">
        <v>43</v>
      </c>
      <c r="F6" s="19"/>
      <c r="G6" s="18"/>
      <c r="H6" s="30" t="str">
        <f>D3</f>
        <v>Intra (2)</v>
      </c>
      <c r="I6" s="28" t="s">
        <v>6</v>
      </c>
      <c r="J6" s="28" t="s">
        <v>43</v>
      </c>
      <c r="K6" s="12"/>
      <c r="L6" s="30" t="str">
        <f>E3</f>
        <v>Inter (3)</v>
      </c>
      <c r="M6" s="28" t="s">
        <v>6</v>
      </c>
      <c r="N6" s="28" t="s">
        <v>43</v>
      </c>
    </row>
    <row r="7" spans="2:14" hidden="1" x14ac:dyDescent="0.35">
      <c r="B7" s="7" t="s">
        <v>46</v>
      </c>
      <c r="C7" s="47"/>
      <c r="D7" s="47"/>
      <c r="E7" s="47"/>
      <c r="F7" s="12"/>
      <c r="G7" s="32"/>
      <c r="H7" s="35" t="s">
        <v>46</v>
      </c>
      <c r="I7" s="44"/>
      <c r="J7" s="44"/>
      <c r="K7" s="12"/>
      <c r="L7" s="35" t="s">
        <v>46</v>
      </c>
      <c r="M7" s="33"/>
      <c r="N7" s="33"/>
    </row>
    <row r="8" spans="2:14" hidden="1" x14ac:dyDescent="0.35">
      <c r="B8" s="7"/>
      <c r="C8" s="48"/>
      <c r="D8" s="48"/>
      <c r="E8" s="48"/>
      <c r="F8" s="32"/>
      <c r="G8" s="32"/>
      <c r="H8" s="35"/>
      <c r="I8" s="45"/>
      <c r="J8" s="45"/>
      <c r="K8" s="32"/>
      <c r="L8" s="35"/>
      <c r="M8" s="27"/>
      <c r="N8" s="27"/>
    </row>
    <row r="9" spans="2:14" x14ac:dyDescent="0.35">
      <c r="B9" s="13" t="s">
        <v>44</v>
      </c>
      <c r="C9" s="50">
        <f>_CalcVolumesTx!C9*'Interchange Fees'!C9*Inputs!$F$13</f>
        <v>0</v>
      </c>
      <c r="D9" s="50">
        <f>_CalcVolumesTx!D9*'Interchange Fees'!D9*Inputs!$F$13</f>
        <v>0</v>
      </c>
      <c r="E9" s="50">
        <f>_CalcVolumesTx!E9*'Interchange Fees'!E9*Inputs!$F$13</f>
        <v>0</v>
      </c>
      <c r="F9" s="72"/>
      <c r="G9" s="72"/>
      <c r="H9" s="90" t="s">
        <v>44</v>
      </c>
      <c r="I9" s="50">
        <f>_CalcVolumesTx!I9*'Interchange Fees'!I9*Inputs!$F$13</f>
        <v>0</v>
      </c>
      <c r="J9" s="50">
        <f>_CalcVolumesTx!J9*'Interchange Fees'!J9*Inputs!$F$13</f>
        <v>0</v>
      </c>
      <c r="K9" s="72"/>
      <c r="L9" s="90" t="s">
        <v>44</v>
      </c>
      <c r="M9" s="50">
        <f>_CalcVolumesTx!M9*'Interchange Fees'!M9*Inputs!$F$13</f>
        <v>0</v>
      </c>
      <c r="N9" s="50">
        <f>_CalcVolumesTx!N9*'Interchange Fees'!N9*Inputs!$F$13</f>
        <v>0</v>
      </c>
    </row>
    <row r="10" spans="2:14" x14ac:dyDescent="0.35">
      <c r="B10" s="14" t="s">
        <v>45</v>
      </c>
      <c r="C10" s="50">
        <f>_CalcVolumesTx!C10*'Interchange Fees'!C10*Inputs!$F$13</f>
        <v>0</v>
      </c>
      <c r="D10" s="50">
        <f>_CalcVolumesTx!D10*'Interchange Fees'!D10*Inputs!$F$13</f>
        <v>0</v>
      </c>
      <c r="E10" s="50">
        <f>_CalcVolumesTx!E10*'Interchange Fees'!E10*Inputs!$F$13</f>
        <v>0</v>
      </c>
      <c r="F10" s="72"/>
      <c r="G10" s="72"/>
      <c r="H10" s="73" t="s">
        <v>45</v>
      </c>
      <c r="I10" s="50">
        <f>_CalcVolumesTx!I10*'Interchange Fees'!I10*Inputs!$F$13</f>
        <v>0</v>
      </c>
      <c r="J10" s="50">
        <f>_CalcVolumesTx!J10*'Interchange Fees'!J10*Inputs!$F$13</f>
        <v>0</v>
      </c>
      <c r="K10" s="72"/>
      <c r="L10" s="73" t="s">
        <v>45</v>
      </c>
      <c r="M10" s="50">
        <f>_CalcVolumesTx!M10*'Interchange Fees'!M10*Inputs!$F$13</f>
        <v>0</v>
      </c>
      <c r="N10" s="50">
        <f>_CalcVolumesTx!N10*'Interchange Fees'!N10*Inputs!$F$13</f>
        <v>0</v>
      </c>
    </row>
    <row r="11" spans="2:14" x14ac:dyDescent="0.35">
      <c r="B11" s="14" t="s">
        <v>49</v>
      </c>
      <c r="C11" s="50">
        <f>_CalcVolumesTx!C11*'Interchange Fees'!C11*Inputs!$F$13</f>
        <v>0</v>
      </c>
      <c r="D11" s="50"/>
      <c r="E11" s="50"/>
      <c r="F11" s="72"/>
      <c r="G11" s="72"/>
      <c r="H11" s="73" t="s">
        <v>49</v>
      </c>
      <c r="I11" s="50"/>
      <c r="J11" s="50"/>
      <c r="K11" s="72"/>
      <c r="L11" s="73" t="s">
        <v>49</v>
      </c>
      <c r="M11" s="50"/>
      <c r="N11" s="50"/>
    </row>
    <row r="12" spans="2:14" x14ac:dyDescent="0.35">
      <c r="B12" s="14"/>
      <c r="C12" s="91"/>
      <c r="D12" s="92"/>
      <c r="E12" s="92"/>
      <c r="F12" s="72"/>
      <c r="G12" s="72"/>
      <c r="H12" s="73"/>
      <c r="I12" s="92"/>
      <c r="J12" s="92"/>
      <c r="K12" s="72"/>
      <c r="L12" s="73"/>
      <c r="M12" s="92"/>
      <c r="N12" s="92"/>
    </row>
    <row r="13" spans="2:14" x14ac:dyDescent="0.35">
      <c r="B13" s="15" t="s">
        <v>23</v>
      </c>
      <c r="C13" s="91"/>
      <c r="D13" s="50">
        <f>_CalcVolumesTx!D13*'Interchange Fees'!D13*Inputs!$F$13</f>
        <v>0</v>
      </c>
      <c r="E13" s="50">
        <f>_CalcVolumesTx!E13*'Interchange Fees'!E13*Inputs!$F$13</f>
        <v>0</v>
      </c>
      <c r="F13" s="72"/>
      <c r="G13" s="72"/>
      <c r="H13" s="93" t="s">
        <v>23</v>
      </c>
      <c r="I13" s="50">
        <f>_CalcVolumesTx!I13*'Interchange Fees'!I13*Inputs!$F$13</f>
        <v>0</v>
      </c>
      <c r="J13" s="50">
        <f>_CalcVolumesTx!J13*'Interchange Fees'!J13*Inputs!$F$13</f>
        <v>0</v>
      </c>
      <c r="K13" s="72"/>
      <c r="L13" s="93" t="s">
        <v>23</v>
      </c>
      <c r="M13" s="50">
        <f>_CalcVolumesTx!M13*'Interchange Fees'!M13*Inputs!$F$13</f>
        <v>0</v>
      </c>
      <c r="N13" s="50">
        <f>_CalcVolumesTx!N13*'Interchange Fees'!N13*Inputs!$F$13</f>
        <v>0</v>
      </c>
    </row>
    <row r="14" spans="2:14" x14ac:dyDescent="0.35">
      <c r="B14" s="15" t="s">
        <v>22</v>
      </c>
      <c r="C14" s="91"/>
      <c r="D14" s="50">
        <f>_CalcVolumesTx!D14*'Interchange Fees'!D14*Inputs!$F$13</f>
        <v>0</v>
      </c>
      <c r="E14" s="50">
        <f>_CalcVolumesTx!E14*'Interchange Fees'!E14*Inputs!$F$13</f>
        <v>0</v>
      </c>
      <c r="F14" s="72"/>
      <c r="G14" s="72"/>
      <c r="H14" s="93" t="s">
        <v>22</v>
      </c>
      <c r="I14" s="50">
        <f>_CalcVolumesTx!I14*'Interchange Fees'!I14*Inputs!$F$13</f>
        <v>0</v>
      </c>
      <c r="J14" s="50">
        <f>_CalcVolumesTx!J14*'Interchange Fees'!J14*Inputs!$F$13</f>
        <v>0</v>
      </c>
      <c r="K14" s="72"/>
      <c r="L14" s="93" t="s">
        <v>22</v>
      </c>
      <c r="M14" s="50">
        <f>_CalcVolumesTx!M14*'Interchange Fees'!M14*Inputs!$F$13</f>
        <v>0</v>
      </c>
      <c r="N14" s="50">
        <f>_CalcVolumesTx!N14*'Interchange Fees'!N14*Inputs!$F$13</f>
        <v>0</v>
      </c>
    </row>
    <row r="15" spans="2:14" x14ac:dyDescent="0.35">
      <c r="B15" s="15" t="s">
        <v>47</v>
      </c>
      <c r="C15" s="91"/>
      <c r="D15" s="50">
        <f>_CalcVolumesTx!D15*'Interchange Fees'!D15*Inputs!$F$13</f>
        <v>0</v>
      </c>
      <c r="E15" s="50">
        <f>_CalcVolumesTx!E15*'Interchange Fees'!E15*Inputs!$F$13</f>
        <v>0</v>
      </c>
      <c r="F15" s="72"/>
      <c r="G15" s="72"/>
      <c r="H15" s="93" t="s">
        <v>47</v>
      </c>
      <c r="I15" s="50">
        <f>_CalcVolumesTx!I15*'Interchange Fees'!I15*Inputs!$F$13</f>
        <v>0</v>
      </c>
      <c r="J15" s="50">
        <f>_CalcVolumesTx!J15*'Interchange Fees'!J15*Inputs!$F$13</f>
        <v>0</v>
      </c>
      <c r="K15" s="72"/>
      <c r="L15" s="93" t="s">
        <v>47</v>
      </c>
      <c r="M15" s="50">
        <f>_CalcVolumesTx!M15*'Interchange Fees'!M15*Inputs!$F$13</f>
        <v>0</v>
      </c>
      <c r="N15" s="50">
        <f>_CalcVolumesTx!N15*'Interchange Fees'!N15*Inputs!$F$13</f>
        <v>0</v>
      </c>
    </row>
    <row r="16" spans="2:14" x14ac:dyDescent="0.35">
      <c r="B16" s="15" t="s">
        <v>48</v>
      </c>
      <c r="C16" s="91"/>
      <c r="D16" s="50">
        <f>_CalcVolumesTx!D16*'Interchange Fees'!D16*Inputs!$F$13</f>
        <v>0</v>
      </c>
      <c r="E16" s="50">
        <f>_CalcVolumesTx!E16*'Interchange Fees'!E16*Inputs!$F$13</f>
        <v>0</v>
      </c>
      <c r="F16" s="72"/>
      <c r="G16" s="72"/>
      <c r="H16" s="93" t="s">
        <v>48</v>
      </c>
      <c r="I16" s="50">
        <f>_CalcVolumesTx!I16*'Interchange Fees'!I16*Inputs!$F$13</f>
        <v>0</v>
      </c>
      <c r="J16" s="50">
        <f>_CalcVolumesTx!J16*'Interchange Fees'!J16*Inputs!$F$13</f>
        <v>0</v>
      </c>
      <c r="K16" s="72"/>
      <c r="L16" s="93" t="s">
        <v>48</v>
      </c>
      <c r="M16" s="50">
        <f>_CalcVolumesTx!M16*'Interchange Fees'!M16*Inputs!$F$13</f>
        <v>0</v>
      </c>
      <c r="N16" s="50">
        <f>_CalcVolumesTx!N16*'Interchange Fees'!N16*Inputs!$F$13</f>
        <v>0</v>
      </c>
    </row>
    <row r="17" spans="2:14" x14ac:dyDescent="0.35">
      <c r="C17" s="49"/>
      <c r="D17" s="49"/>
      <c r="E17" s="49"/>
      <c r="I17" s="46"/>
      <c r="J17" s="46"/>
    </row>
    <row r="18" spans="2:14" s="4" customFormat="1" ht="22.5" x14ac:dyDescent="0.45">
      <c r="B18" s="31" t="s">
        <v>65</v>
      </c>
      <c r="C18" s="150">
        <f>SUM(C25:E32)+SUM(I25:J32)+SUM(M25:N32)</f>
        <v>0</v>
      </c>
      <c r="D18" s="150"/>
    </row>
    <row r="19" spans="2:14" hidden="1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hidden="1" x14ac:dyDescent="0.35">
      <c r="B20" s="7" t="s">
        <v>37</v>
      </c>
      <c r="C20" s="33"/>
      <c r="D20" s="33"/>
      <c r="E20" s="33"/>
      <c r="F20" s="12"/>
      <c r="G20" s="32"/>
      <c r="H20" s="32"/>
      <c r="I20" s="32"/>
      <c r="J20" s="32"/>
      <c r="K20" s="32"/>
      <c r="L20" s="1"/>
      <c r="M20" s="1"/>
      <c r="N20" s="1"/>
    </row>
    <row r="21" spans="2:14" hidden="1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29" t="s">
        <v>39</v>
      </c>
      <c r="C22" s="28" t="s">
        <v>42</v>
      </c>
      <c r="D22" s="28" t="s">
        <v>6</v>
      </c>
      <c r="E22" s="28" t="s">
        <v>43</v>
      </c>
      <c r="F22" s="19"/>
      <c r="G22" s="18"/>
      <c r="H22" s="30" t="str">
        <f>D19</f>
        <v>Intra (2)</v>
      </c>
      <c r="I22" s="28" t="s">
        <v>6</v>
      </c>
      <c r="J22" s="28" t="s">
        <v>43</v>
      </c>
      <c r="K22" s="12"/>
      <c r="L22" s="30" t="str">
        <f>E19</f>
        <v>Inter (3)</v>
      </c>
      <c r="M22" s="28" t="s">
        <v>6</v>
      </c>
      <c r="N22" s="28" t="s">
        <v>43</v>
      </c>
    </row>
    <row r="23" spans="2:14" hidden="1" x14ac:dyDescent="0.35">
      <c r="B23" s="7" t="s">
        <v>46</v>
      </c>
      <c r="C23" s="33"/>
      <c r="D23" s="33"/>
      <c r="E23" s="33"/>
      <c r="F23" s="12"/>
      <c r="G23" s="32"/>
      <c r="H23" s="35" t="s">
        <v>46</v>
      </c>
      <c r="I23" s="33"/>
      <c r="J23" s="33"/>
      <c r="K23" s="12"/>
      <c r="L23" s="35" t="s">
        <v>46</v>
      </c>
      <c r="M23" s="33"/>
      <c r="N23" s="33"/>
    </row>
    <row r="24" spans="2:14" hidden="1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50">
        <f>_CalcVolumesTx!C25*'Interchange Fees'!C25*Inputs!$F$14</f>
        <v>0</v>
      </c>
      <c r="D25" s="50">
        <f>_CalcVolumesTx!D25*'Interchange Fees'!D25*Inputs!$F$14</f>
        <v>0</v>
      </c>
      <c r="E25" s="50">
        <f>_CalcVolumesTx!E25*'Interchange Fees'!E25*Inputs!$F$14</f>
        <v>0</v>
      </c>
      <c r="F25" s="72"/>
      <c r="G25" s="72"/>
      <c r="H25" s="90" t="s">
        <v>44</v>
      </c>
      <c r="I25" s="50">
        <f>_CalcVolumesTx!I25*'Interchange Fees'!I25*Inputs!$F$14</f>
        <v>0</v>
      </c>
      <c r="J25" s="50">
        <f>_CalcVolumesTx!J25*'Interchange Fees'!J25*Inputs!$F$14</f>
        <v>0</v>
      </c>
      <c r="K25" s="72"/>
      <c r="L25" s="90" t="s">
        <v>44</v>
      </c>
      <c r="M25" s="50">
        <f>_CalcVolumesTx!M25*'Interchange Fees'!M25*Inputs!$F$14</f>
        <v>0</v>
      </c>
      <c r="N25" s="50">
        <f>_CalcVolumesTx!N25*'Interchange Fees'!N25*Inputs!$F$14</f>
        <v>0</v>
      </c>
    </row>
    <row r="26" spans="2:14" x14ac:dyDescent="0.35">
      <c r="B26" s="14" t="s">
        <v>45</v>
      </c>
      <c r="C26" s="50">
        <f>_CalcVolumesTx!C26*'Interchange Fees'!C26*Inputs!$F$14</f>
        <v>0</v>
      </c>
      <c r="D26" s="50">
        <f>_CalcVolumesTx!D26*'Interchange Fees'!D26*Inputs!$F$14</f>
        <v>0</v>
      </c>
      <c r="E26" s="50">
        <f>_CalcVolumesTx!E26*'Interchange Fees'!E26*Inputs!$F$14</f>
        <v>0</v>
      </c>
      <c r="F26" s="72"/>
      <c r="G26" s="72"/>
      <c r="H26" s="73" t="s">
        <v>45</v>
      </c>
      <c r="I26" s="50">
        <f>_CalcVolumesTx!I26*'Interchange Fees'!I26*Inputs!$F$14</f>
        <v>0</v>
      </c>
      <c r="J26" s="50">
        <f>_CalcVolumesTx!J26*'Interchange Fees'!J26*Inputs!$F$14</f>
        <v>0</v>
      </c>
      <c r="K26" s="72"/>
      <c r="L26" s="73" t="s">
        <v>45</v>
      </c>
      <c r="M26" s="50">
        <f>_CalcVolumesTx!M26*'Interchange Fees'!M26*Inputs!$F$14</f>
        <v>0</v>
      </c>
      <c r="N26" s="50">
        <f>_CalcVolumesTx!N26*'Interchange Fees'!N26*Inputs!$F$14</f>
        <v>0</v>
      </c>
    </row>
    <row r="27" spans="2:14" x14ac:dyDescent="0.35">
      <c r="B27" s="14" t="s">
        <v>49</v>
      </c>
      <c r="C27" s="50">
        <f>_CalcVolumesTx!C27*'Interchange Fees'!C27*Inputs!$F$14</f>
        <v>0</v>
      </c>
      <c r="D27" s="50"/>
      <c r="E27" s="50"/>
      <c r="F27" s="72"/>
      <c r="G27" s="72"/>
      <c r="H27" s="73" t="s">
        <v>49</v>
      </c>
      <c r="I27" s="50"/>
      <c r="J27" s="50"/>
      <c r="K27" s="72"/>
      <c r="L27" s="73" t="s">
        <v>49</v>
      </c>
      <c r="M27" s="50"/>
      <c r="N27" s="50"/>
    </row>
    <row r="28" spans="2:14" x14ac:dyDescent="0.35">
      <c r="B28" s="14"/>
      <c r="C28" s="91"/>
      <c r="D28" s="92"/>
      <c r="E28" s="92"/>
      <c r="F28" s="72"/>
      <c r="G28" s="72"/>
      <c r="H28" s="73"/>
      <c r="I28" s="92"/>
      <c r="J28" s="92"/>
      <c r="K28" s="72"/>
      <c r="L28" s="73"/>
      <c r="M28" s="92"/>
      <c r="N28" s="92"/>
    </row>
    <row r="29" spans="2:14" x14ac:dyDescent="0.35">
      <c r="B29" s="15" t="s">
        <v>23</v>
      </c>
      <c r="C29" s="91"/>
      <c r="D29" s="50">
        <f>_CalcVolumesTx!D29*'Interchange Fees'!D29*Inputs!$F$14</f>
        <v>0</v>
      </c>
      <c r="E29" s="50">
        <f>_CalcVolumesTx!E29*'Interchange Fees'!E29*Inputs!$F$14</f>
        <v>0</v>
      </c>
      <c r="F29" s="72"/>
      <c r="G29" s="72"/>
      <c r="H29" s="93" t="s">
        <v>23</v>
      </c>
      <c r="I29" s="50">
        <f>_CalcVolumesTx!I29*'Interchange Fees'!I29*Inputs!$F$14</f>
        <v>0</v>
      </c>
      <c r="J29" s="50">
        <f>_CalcVolumesTx!J29*'Interchange Fees'!J29*Inputs!$F$14</f>
        <v>0</v>
      </c>
      <c r="K29" s="72"/>
      <c r="L29" s="93" t="s">
        <v>23</v>
      </c>
      <c r="M29" s="50">
        <f>_CalcVolumesTx!M29*'Interchange Fees'!M29*Inputs!$F$14</f>
        <v>0</v>
      </c>
      <c r="N29" s="50">
        <f>_CalcVolumesTx!N29*'Interchange Fees'!N29*Inputs!$F$14</f>
        <v>0</v>
      </c>
    </row>
    <row r="30" spans="2:14" x14ac:dyDescent="0.35">
      <c r="B30" s="15" t="s">
        <v>22</v>
      </c>
      <c r="C30" s="91"/>
      <c r="D30" s="50">
        <f>_CalcVolumesTx!D30*'Interchange Fees'!D30*Inputs!$F$14</f>
        <v>0</v>
      </c>
      <c r="E30" s="50">
        <f>_CalcVolumesTx!E30*'Interchange Fees'!E30*Inputs!$F$14</f>
        <v>0</v>
      </c>
      <c r="F30" s="72"/>
      <c r="G30" s="72"/>
      <c r="H30" s="93" t="s">
        <v>22</v>
      </c>
      <c r="I30" s="50">
        <f>_CalcVolumesTx!I30*'Interchange Fees'!I30*Inputs!$F$14</f>
        <v>0</v>
      </c>
      <c r="J30" s="50">
        <f>_CalcVolumesTx!J30*'Interchange Fees'!J30*Inputs!$F$14</f>
        <v>0</v>
      </c>
      <c r="K30" s="72"/>
      <c r="L30" s="93" t="s">
        <v>22</v>
      </c>
      <c r="M30" s="50">
        <f>_CalcVolumesTx!M30*'Interchange Fees'!M30*Inputs!$F$14</f>
        <v>0</v>
      </c>
      <c r="N30" s="50">
        <f>_CalcVolumesTx!N30*'Interchange Fees'!N30*Inputs!$F$14</f>
        <v>0</v>
      </c>
    </row>
    <row r="31" spans="2:14" x14ac:dyDescent="0.35">
      <c r="B31" s="15" t="s">
        <v>47</v>
      </c>
      <c r="C31" s="91"/>
      <c r="D31" s="50">
        <f>_CalcVolumesTx!D31*'Interchange Fees'!D31*Inputs!$F$14</f>
        <v>0</v>
      </c>
      <c r="E31" s="50">
        <f>_CalcVolumesTx!E31*'Interchange Fees'!E31*Inputs!$F$14</f>
        <v>0</v>
      </c>
      <c r="F31" s="72"/>
      <c r="G31" s="72"/>
      <c r="H31" s="93" t="s">
        <v>47</v>
      </c>
      <c r="I31" s="50">
        <f>_CalcVolumesTx!I31*'Interchange Fees'!I31*Inputs!$F$14</f>
        <v>0</v>
      </c>
      <c r="J31" s="50">
        <f>_CalcVolumesTx!J31*'Interchange Fees'!J31*Inputs!$F$14</f>
        <v>0</v>
      </c>
      <c r="K31" s="72"/>
      <c r="L31" s="93" t="s">
        <v>47</v>
      </c>
      <c r="M31" s="50">
        <f>_CalcVolumesTx!M31*'Interchange Fees'!M31*Inputs!$F$14</f>
        <v>0</v>
      </c>
      <c r="N31" s="50">
        <f>_CalcVolumesTx!N31*'Interchange Fees'!N31*Inputs!$F$14</f>
        <v>0</v>
      </c>
    </row>
    <row r="32" spans="2:14" x14ac:dyDescent="0.35">
      <c r="B32" s="15" t="s">
        <v>48</v>
      </c>
      <c r="C32" s="91"/>
      <c r="D32" s="50">
        <f>_CalcVolumesTx!D32*'Interchange Fees'!D32*Inputs!$F$14</f>
        <v>0</v>
      </c>
      <c r="E32" s="50">
        <f>_CalcVolumesTx!E32*'Interchange Fees'!E32*Inputs!$F$14</f>
        <v>0</v>
      </c>
      <c r="F32" s="72"/>
      <c r="G32" s="72"/>
      <c r="H32" s="93" t="s">
        <v>48</v>
      </c>
      <c r="I32" s="50">
        <f>_CalcVolumesTx!I32*'Interchange Fees'!I32*Inputs!$F$14</f>
        <v>0</v>
      </c>
      <c r="J32" s="50">
        <f>_CalcVolumesTx!J32*'Interchange Fees'!J32*Inputs!$F$14</f>
        <v>0</v>
      </c>
      <c r="K32" s="72"/>
      <c r="L32" s="93" t="s">
        <v>48</v>
      </c>
      <c r="M32" s="50">
        <f>_CalcVolumesTx!M32*'Interchange Fees'!M32*Inputs!$F$14</f>
        <v>0</v>
      </c>
      <c r="N32" s="50">
        <f>_CalcVolumesTx!N32*'Interchange Fees'!N32*Inputs!$F$14</f>
        <v>0</v>
      </c>
    </row>
    <row r="33" spans="2:14" x14ac:dyDescent="0.35">
      <c r="C33" s="49"/>
      <c r="D33" s="49"/>
      <c r="E33" s="49"/>
      <c r="I33" s="46"/>
      <c r="J33" s="46"/>
    </row>
    <row r="34" spans="2:14" s="4" customFormat="1" ht="22.5" x14ac:dyDescent="0.45">
      <c r="B34" s="31" t="s">
        <v>61</v>
      </c>
      <c r="C34" s="150">
        <f>SUM(C41:E48)+SUM(I41:J48)+SUM(M41:N48)</f>
        <v>0</v>
      </c>
      <c r="D34" s="150"/>
    </row>
    <row r="35" spans="2:14" hidden="1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hidden="1" x14ac:dyDescent="0.35">
      <c r="B36" s="7" t="s">
        <v>37</v>
      </c>
      <c r="C36" s="33"/>
      <c r="D36" s="33"/>
      <c r="E36" s="33"/>
      <c r="F36" s="12"/>
      <c r="G36" s="32"/>
      <c r="H36" s="32"/>
      <c r="I36" s="32"/>
      <c r="J36" s="32"/>
      <c r="K36" s="32"/>
      <c r="L36" s="1"/>
      <c r="M36" s="1"/>
      <c r="N36" s="1"/>
    </row>
    <row r="37" spans="2:14" hidden="1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29" t="s">
        <v>39</v>
      </c>
      <c r="C38" s="28" t="s">
        <v>42</v>
      </c>
      <c r="D38" s="28" t="s">
        <v>6</v>
      </c>
      <c r="E38" s="28" t="s">
        <v>43</v>
      </c>
      <c r="F38" s="19"/>
      <c r="G38" s="18"/>
      <c r="H38" s="30" t="str">
        <f>D35</f>
        <v>Intra (2)</v>
      </c>
      <c r="I38" s="28" t="s">
        <v>6</v>
      </c>
      <c r="J38" s="28" t="s">
        <v>43</v>
      </c>
      <c r="K38" s="12"/>
      <c r="L38" s="30" t="str">
        <f>E35</f>
        <v>Inter (3)</v>
      </c>
      <c r="M38" s="28" t="s">
        <v>6</v>
      </c>
      <c r="N38" s="28" t="s">
        <v>43</v>
      </c>
    </row>
    <row r="39" spans="2:14" hidden="1" x14ac:dyDescent="0.35">
      <c r="B39" s="7" t="s">
        <v>46</v>
      </c>
      <c r="C39" s="33"/>
      <c r="D39" s="33"/>
      <c r="E39" s="33"/>
      <c r="F39" s="12"/>
      <c r="G39" s="32"/>
      <c r="H39" s="35" t="s">
        <v>46</v>
      </c>
      <c r="I39" s="33"/>
      <c r="J39" s="33"/>
      <c r="K39" s="12"/>
      <c r="L39" s="35" t="s">
        <v>46</v>
      </c>
      <c r="M39" s="33"/>
      <c r="N39" s="33"/>
    </row>
    <row r="40" spans="2:14" hidden="1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50">
        <f>_CalcVolumesTx!C41*'Interchange Fees'!C41*Inputs!$F$15</f>
        <v>0</v>
      </c>
      <c r="D41" s="50">
        <f>_CalcVolumesTx!D41*'Interchange Fees'!D41*Inputs!$F$15</f>
        <v>0</v>
      </c>
      <c r="E41" s="50">
        <f>_CalcVolumesTx!E41*'Interchange Fees'!E41*Inputs!$F$15</f>
        <v>0</v>
      </c>
      <c r="F41" s="72"/>
      <c r="G41" s="72"/>
      <c r="H41" s="90" t="s">
        <v>44</v>
      </c>
      <c r="I41" s="50">
        <f>_CalcVolumesTx!I41*'Interchange Fees'!I41*Inputs!$F$15</f>
        <v>0</v>
      </c>
      <c r="J41" s="50">
        <f>_CalcVolumesTx!J41*'Interchange Fees'!J41*Inputs!$F$15</f>
        <v>0</v>
      </c>
      <c r="K41" s="72"/>
      <c r="L41" s="90" t="s">
        <v>44</v>
      </c>
      <c r="M41" s="50">
        <f>_CalcVolumesTx!M41*'Interchange Fees'!M41*Inputs!$F$15</f>
        <v>0</v>
      </c>
      <c r="N41" s="50">
        <f>_CalcVolumesTx!N41*'Interchange Fees'!N41*Inputs!$F$15</f>
        <v>0</v>
      </c>
    </row>
    <row r="42" spans="2:14" x14ac:dyDescent="0.35">
      <c r="B42" s="14" t="s">
        <v>45</v>
      </c>
      <c r="C42" s="50">
        <f>_CalcVolumesTx!C42*'Interchange Fees'!C42*Inputs!$F$15</f>
        <v>0</v>
      </c>
      <c r="D42" s="50">
        <f>_CalcVolumesTx!D42*'Interchange Fees'!D42*Inputs!$F$15</f>
        <v>0</v>
      </c>
      <c r="E42" s="50">
        <f>_CalcVolumesTx!E42*'Interchange Fees'!E42*Inputs!$F$15</f>
        <v>0</v>
      </c>
      <c r="F42" s="72"/>
      <c r="G42" s="72"/>
      <c r="H42" s="73" t="s">
        <v>45</v>
      </c>
      <c r="I42" s="50">
        <f>_CalcVolumesTx!I42*'Interchange Fees'!I42*Inputs!$F$15</f>
        <v>0</v>
      </c>
      <c r="J42" s="50">
        <f>_CalcVolumesTx!J42*'Interchange Fees'!J42*Inputs!$F$15</f>
        <v>0</v>
      </c>
      <c r="K42" s="72"/>
      <c r="L42" s="73" t="s">
        <v>45</v>
      </c>
      <c r="M42" s="50">
        <f>_CalcVolumesTx!M42*'Interchange Fees'!M42*Inputs!$F$15</f>
        <v>0</v>
      </c>
      <c r="N42" s="50">
        <f>_CalcVolumesTx!N42*'Interchange Fees'!N42*Inputs!$F$15</f>
        <v>0</v>
      </c>
    </row>
    <row r="43" spans="2:14" x14ac:dyDescent="0.35">
      <c r="B43" s="14" t="s">
        <v>49</v>
      </c>
      <c r="C43" s="50">
        <f>_CalcVolumesTx!C43*'Interchange Fees'!C43*Inputs!$F$15</f>
        <v>0</v>
      </c>
      <c r="D43" s="50"/>
      <c r="E43" s="50"/>
      <c r="F43" s="72"/>
      <c r="G43" s="72"/>
      <c r="H43" s="73" t="s">
        <v>49</v>
      </c>
      <c r="I43" s="50"/>
      <c r="J43" s="50"/>
      <c r="K43" s="72"/>
      <c r="L43" s="73" t="s">
        <v>49</v>
      </c>
      <c r="M43" s="50"/>
      <c r="N43" s="50"/>
    </row>
    <row r="44" spans="2:14" x14ac:dyDescent="0.35">
      <c r="B44" s="14"/>
      <c r="C44" s="91"/>
      <c r="D44" s="92"/>
      <c r="E44" s="92"/>
      <c r="F44" s="72"/>
      <c r="G44" s="72"/>
      <c r="H44" s="73"/>
      <c r="I44" s="92"/>
      <c r="J44" s="92"/>
      <c r="K44" s="72"/>
      <c r="L44" s="73"/>
      <c r="M44" s="92"/>
      <c r="N44" s="92"/>
    </row>
    <row r="45" spans="2:14" x14ac:dyDescent="0.35">
      <c r="B45" s="15" t="s">
        <v>23</v>
      </c>
      <c r="C45" s="91"/>
      <c r="D45" s="50">
        <f>_CalcVolumesTx!D45*'Interchange Fees'!D45*Inputs!$F$15</f>
        <v>0</v>
      </c>
      <c r="E45" s="50">
        <f>_CalcVolumesTx!E45*'Interchange Fees'!E45*Inputs!$F$15</f>
        <v>0</v>
      </c>
      <c r="F45" s="72"/>
      <c r="G45" s="72"/>
      <c r="H45" s="93" t="s">
        <v>23</v>
      </c>
      <c r="I45" s="50">
        <f>_CalcVolumesTx!I45*'Interchange Fees'!I45*Inputs!$F$15</f>
        <v>0</v>
      </c>
      <c r="J45" s="50">
        <f>_CalcVolumesTx!J45*'Interchange Fees'!J45*Inputs!$F$15</f>
        <v>0</v>
      </c>
      <c r="K45" s="72"/>
      <c r="L45" s="93" t="s">
        <v>23</v>
      </c>
      <c r="M45" s="50">
        <f>_CalcVolumesTx!M45*'Interchange Fees'!M45*Inputs!$F$15</f>
        <v>0</v>
      </c>
      <c r="N45" s="50">
        <f>_CalcVolumesTx!N45*'Interchange Fees'!N45*Inputs!$F$15</f>
        <v>0</v>
      </c>
    </row>
    <row r="46" spans="2:14" x14ac:dyDescent="0.35">
      <c r="B46" s="15" t="s">
        <v>22</v>
      </c>
      <c r="C46" s="91"/>
      <c r="D46" s="50">
        <f>_CalcVolumesTx!D46*'Interchange Fees'!D46*Inputs!$F$15</f>
        <v>0</v>
      </c>
      <c r="E46" s="50">
        <f>_CalcVolumesTx!E46*'Interchange Fees'!E46*Inputs!$F$15</f>
        <v>0</v>
      </c>
      <c r="F46" s="72"/>
      <c r="G46" s="72"/>
      <c r="H46" s="93" t="s">
        <v>22</v>
      </c>
      <c r="I46" s="50">
        <f>_CalcVolumesTx!I46*'Interchange Fees'!I46*Inputs!$F$15</f>
        <v>0</v>
      </c>
      <c r="J46" s="50">
        <f>_CalcVolumesTx!J46*'Interchange Fees'!J46*Inputs!$F$15</f>
        <v>0</v>
      </c>
      <c r="K46" s="72"/>
      <c r="L46" s="93" t="s">
        <v>22</v>
      </c>
      <c r="M46" s="50">
        <f>_CalcVolumesTx!M46*'Interchange Fees'!M46*Inputs!$F$15</f>
        <v>0</v>
      </c>
      <c r="N46" s="50">
        <f>_CalcVolumesTx!N46*'Interchange Fees'!N46*Inputs!$F$15</f>
        <v>0</v>
      </c>
    </row>
    <row r="47" spans="2:14" x14ac:dyDescent="0.35">
      <c r="B47" s="15" t="s">
        <v>47</v>
      </c>
      <c r="C47" s="91"/>
      <c r="D47" s="50">
        <f>_CalcVolumesTx!D47*'Interchange Fees'!D47*Inputs!$F$15</f>
        <v>0</v>
      </c>
      <c r="E47" s="50">
        <f>_CalcVolumesTx!E47*'Interchange Fees'!E47*Inputs!$F$15</f>
        <v>0</v>
      </c>
      <c r="F47" s="72"/>
      <c r="G47" s="72"/>
      <c r="H47" s="93" t="s">
        <v>47</v>
      </c>
      <c r="I47" s="50">
        <f>_CalcVolumesTx!I47*'Interchange Fees'!I47*Inputs!$F$15</f>
        <v>0</v>
      </c>
      <c r="J47" s="50">
        <f>_CalcVolumesTx!J47*'Interchange Fees'!J47*Inputs!$F$15</f>
        <v>0</v>
      </c>
      <c r="K47" s="72"/>
      <c r="L47" s="93" t="s">
        <v>47</v>
      </c>
      <c r="M47" s="50">
        <f>_CalcVolumesTx!M47*'Interchange Fees'!M47*Inputs!$F$15</f>
        <v>0</v>
      </c>
      <c r="N47" s="50">
        <f>_CalcVolumesTx!N47*'Interchange Fees'!N47*Inputs!$F$15</f>
        <v>0</v>
      </c>
    </row>
    <row r="48" spans="2:14" x14ac:dyDescent="0.35">
      <c r="B48" s="15" t="s">
        <v>48</v>
      </c>
      <c r="C48" s="91"/>
      <c r="D48" s="50">
        <f>_CalcVolumesTx!D48*'Interchange Fees'!D48*Inputs!$F$15</f>
        <v>0</v>
      </c>
      <c r="E48" s="50">
        <f>_CalcVolumesTx!E48*'Interchange Fees'!E48*Inputs!$F$15</f>
        <v>0</v>
      </c>
      <c r="F48" s="72"/>
      <c r="G48" s="72"/>
      <c r="H48" s="93" t="s">
        <v>48</v>
      </c>
      <c r="I48" s="50">
        <f>_CalcVolumesTx!I48*'Interchange Fees'!I48*Inputs!$F$15</f>
        <v>0</v>
      </c>
      <c r="J48" s="50">
        <f>_CalcVolumesTx!J48*'Interchange Fees'!J48*Inputs!$F$15</f>
        <v>0</v>
      </c>
      <c r="K48" s="72"/>
      <c r="L48" s="93" t="s">
        <v>48</v>
      </c>
      <c r="M48" s="50">
        <f>_CalcVolumesTx!M48*'Interchange Fees'!M48*Inputs!$F$15</f>
        <v>0</v>
      </c>
      <c r="N48" s="50">
        <f>_CalcVolumesTx!N48*'Interchange Fees'!N48*Inputs!$F$15</f>
        <v>0</v>
      </c>
    </row>
    <row r="51" spans="2:14" ht="22.5" x14ac:dyDescent="0.45">
      <c r="B51" s="31" t="s">
        <v>107</v>
      </c>
      <c r="C51" s="49">
        <f>SUM(C9:C16)+SUM(C25:C32)+SUM(C41:C48)</f>
        <v>0</v>
      </c>
      <c r="D51" s="49">
        <f t="shared" ref="D51:N51" si="0">SUM(D9:D16)+SUM(D25:D32)+SUM(D41:D48)</f>
        <v>0</v>
      </c>
      <c r="E51" s="49">
        <f t="shared" si="0"/>
        <v>0</v>
      </c>
      <c r="F51" s="49"/>
      <c r="G51" s="49"/>
      <c r="H51" s="49"/>
      <c r="I51" s="49">
        <f t="shared" si="0"/>
        <v>0</v>
      </c>
      <c r="J51" s="49">
        <f t="shared" si="0"/>
        <v>0</v>
      </c>
      <c r="K51" s="49"/>
      <c r="L51" s="49"/>
      <c r="M51" s="49">
        <f t="shared" si="0"/>
        <v>0</v>
      </c>
      <c r="N51" s="49">
        <f t="shared" si="0"/>
        <v>0</v>
      </c>
    </row>
  </sheetData>
  <mergeCells count="3">
    <mergeCell ref="C2:D2"/>
    <mergeCell ref="C18:D18"/>
    <mergeCell ref="C34:D3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49"/>
  <sheetViews>
    <sheetView showGridLines="0" zoomScale="90" zoomScaleNormal="90" workbookViewId="0">
      <selection activeCell="C10" sqref="C10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2" spans="2:14" s="4" customFormat="1" ht="22.5" x14ac:dyDescent="0.45">
      <c r="B2" s="31" t="s">
        <v>64</v>
      </c>
      <c r="C2" s="150">
        <f>SUM(C9:E11)+SUM(I9:J11)+SUM(M9:N11)</f>
        <v>0</v>
      </c>
      <c r="D2" s="150"/>
    </row>
    <row r="3" spans="2:14" hidden="1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2:14" hidden="1" x14ac:dyDescent="0.35">
      <c r="B4" s="7" t="s">
        <v>37</v>
      </c>
      <c r="C4" s="33"/>
      <c r="D4" s="33"/>
      <c r="E4" s="33"/>
      <c r="F4" s="12"/>
      <c r="G4" s="32"/>
      <c r="H4" s="32"/>
      <c r="I4" s="32"/>
      <c r="J4" s="32"/>
      <c r="K4" s="32"/>
      <c r="L4" s="1"/>
      <c r="M4" s="1"/>
      <c r="N4" s="1"/>
    </row>
    <row r="5" spans="2:14" hidden="1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2:14" x14ac:dyDescent="0.35">
      <c r="B6" s="29" t="s">
        <v>39</v>
      </c>
      <c r="C6" s="28" t="s">
        <v>42</v>
      </c>
      <c r="D6" s="28" t="s">
        <v>6</v>
      </c>
      <c r="E6" s="28" t="s">
        <v>43</v>
      </c>
      <c r="F6" s="19"/>
      <c r="G6" s="18"/>
      <c r="H6" s="30" t="str">
        <f>D3</f>
        <v>Intra (2)</v>
      </c>
      <c r="I6" s="28" t="s">
        <v>6</v>
      </c>
      <c r="J6" s="28" t="s">
        <v>43</v>
      </c>
      <c r="K6" s="12"/>
      <c r="L6" s="30" t="str">
        <f>E3</f>
        <v>Inter (3)</v>
      </c>
      <c r="M6" s="28" t="s">
        <v>6</v>
      </c>
      <c r="N6" s="28" t="s">
        <v>43</v>
      </c>
    </row>
    <row r="7" spans="2:14" hidden="1" x14ac:dyDescent="0.35">
      <c r="B7" s="7" t="s">
        <v>46</v>
      </c>
      <c r="C7" s="47"/>
      <c r="D7" s="47"/>
      <c r="E7" s="47"/>
      <c r="F7" s="12"/>
      <c r="G7" s="32"/>
      <c r="H7" s="35" t="s">
        <v>46</v>
      </c>
      <c r="I7" s="44"/>
      <c r="J7" s="44"/>
      <c r="K7" s="12"/>
      <c r="L7" s="35" t="s">
        <v>46</v>
      </c>
      <c r="M7" s="33"/>
      <c r="N7" s="33"/>
    </row>
    <row r="8" spans="2:14" hidden="1" x14ac:dyDescent="0.35">
      <c r="B8" s="7"/>
      <c r="C8" s="48"/>
      <c r="D8" s="48"/>
      <c r="E8" s="48"/>
      <c r="F8" s="32"/>
      <c r="G8" s="32"/>
      <c r="H8" s="35"/>
      <c r="I8" s="45"/>
      <c r="J8" s="45"/>
      <c r="K8" s="32"/>
      <c r="L8" s="35"/>
      <c r="M8" s="27"/>
      <c r="N8" s="27"/>
    </row>
    <row r="9" spans="2:14" x14ac:dyDescent="0.35">
      <c r="B9" s="13" t="s">
        <v>44</v>
      </c>
      <c r="C9" s="50">
        <f>_CalcVolumesTx!C9*_Moy!C9</f>
        <v>0</v>
      </c>
      <c r="D9" s="50">
        <f>_CalcVolumesTx!D9*_Moy!D9</f>
        <v>0</v>
      </c>
      <c r="E9" s="50">
        <f>_CalcVolumesTx!E9*_Moy!E9</f>
        <v>0</v>
      </c>
      <c r="F9" s="72"/>
      <c r="G9" s="72"/>
      <c r="H9" s="90" t="s">
        <v>44</v>
      </c>
      <c r="I9" s="50">
        <f>_CalcVolumesTx!I9*_Moy!I9</f>
        <v>0</v>
      </c>
      <c r="J9" s="50">
        <f>_CalcVolumesTx!J9*_Moy!J9</f>
        <v>0</v>
      </c>
      <c r="K9" s="72"/>
      <c r="L9" s="90" t="s">
        <v>44</v>
      </c>
      <c r="M9" s="50">
        <f>_CalcVolumesTx!M9*_Moy!M9</f>
        <v>0</v>
      </c>
      <c r="N9" s="50">
        <f>_CalcVolumesTx!N9*_Moy!N9</f>
        <v>0</v>
      </c>
    </row>
    <row r="10" spans="2:14" x14ac:dyDescent="0.35">
      <c r="B10" s="14" t="s">
        <v>45</v>
      </c>
      <c r="C10" s="50">
        <f>_CalcVolumesTx!C10*_Moy!C10</f>
        <v>0</v>
      </c>
      <c r="D10" s="50">
        <f>_CalcVolumesTx!D10*_Moy!D10</f>
        <v>0</v>
      </c>
      <c r="E10" s="50">
        <f>_CalcVolumesTx!E10*_Moy!E10</f>
        <v>0</v>
      </c>
      <c r="F10" s="72"/>
      <c r="G10" s="72"/>
      <c r="H10" s="73" t="s">
        <v>45</v>
      </c>
      <c r="I10" s="50">
        <f>_CalcVolumesTx!I10*_Moy!I10</f>
        <v>0</v>
      </c>
      <c r="J10" s="50">
        <f>_CalcVolumesTx!J10*_Moy!J10</f>
        <v>0</v>
      </c>
      <c r="K10" s="72"/>
      <c r="L10" s="73" t="s">
        <v>45</v>
      </c>
      <c r="M10" s="50">
        <f>_CalcVolumesTx!M10*_Moy!M10</f>
        <v>0</v>
      </c>
      <c r="N10" s="50">
        <f>_CalcVolumesTx!N10*_Moy!N10</f>
        <v>0</v>
      </c>
    </row>
    <row r="11" spans="2:14" x14ac:dyDescent="0.35">
      <c r="B11" s="14" t="s">
        <v>49</v>
      </c>
      <c r="C11" s="50">
        <f>_CalcVolumesTx!C11*_Moy!C11</f>
        <v>0</v>
      </c>
      <c r="D11" s="50">
        <f>_CalcVolumesTx!D11*_Moy!D11</f>
        <v>0</v>
      </c>
      <c r="E11" s="50">
        <f>_CalcVolumesTx!E11*_Moy!E11</f>
        <v>0</v>
      </c>
      <c r="F11" s="72"/>
      <c r="G11" s="72"/>
      <c r="H11" s="73" t="s">
        <v>49</v>
      </c>
      <c r="I11" s="50">
        <f>_CalcVolumesTx!I11*_Moy!I11</f>
        <v>0</v>
      </c>
      <c r="J11" s="50">
        <f>_CalcVolumesTx!J11*_Moy!J11</f>
        <v>0</v>
      </c>
      <c r="K11" s="72"/>
      <c r="L11" s="73" t="s">
        <v>49</v>
      </c>
      <c r="M11" s="50">
        <f>_CalcVolumesTx!M11*_Moy!M11</f>
        <v>0</v>
      </c>
      <c r="N11" s="50">
        <f>_CalcVolumesTx!N11*_Moy!N11</f>
        <v>0</v>
      </c>
    </row>
    <row r="12" spans="2:14" x14ac:dyDescent="0.35">
      <c r="B12" s="14"/>
      <c r="C12" s="91"/>
      <c r="D12" s="92"/>
      <c r="E12" s="92"/>
      <c r="F12" s="72"/>
      <c r="G12" s="72"/>
      <c r="H12" s="73"/>
      <c r="I12" s="92"/>
      <c r="J12" s="92"/>
      <c r="K12" s="72"/>
      <c r="L12" s="73"/>
      <c r="M12" s="92"/>
      <c r="N12" s="92"/>
    </row>
    <row r="13" spans="2:14" hidden="1" x14ac:dyDescent="0.35">
      <c r="B13" s="15" t="s">
        <v>23</v>
      </c>
      <c r="C13" s="91"/>
      <c r="D13" s="50"/>
      <c r="E13" s="50"/>
      <c r="F13" s="72"/>
      <c r="G13" s="72"/>
      <c r="H13" s="93"/>
      <c r="I13" s="50"/>
      <c r="J13" s="50"/>
      <c r="K13" s="72"/>
      <c r="L13" s="93"/>
      <c r="M13" s="50"/>
      <c r="N13" s="50"/>
    </row>
    <row r="14" spans="2:14" hidden="1" x14ac:dyDescent="0.35">
      <c r="B14" s="15" t="s">
        <v>22</v>
      </c>
      <c r="C14" s="91"/>
      <c r="D14" s="50"/>
      <c r="E14" s="50"/>
      <c r="F14" s="72"/>
      <c r="G14" s="72"/>
      <c r="H14" s="93"/>
      <c r="I14" s="50"/>
      <c r="J14" s="50"/>
      <c r="K14" s="72"/>
      <c r="L14" s="93"/>
      <c r="M14" s="50"/>
      <c r="N14" s="50"/>
    </row>
    <row r="15" spans="2:14" hidden="1" x14ac:dyDescent="0.35">
      <c r="B15" s="15" t="s">
        <v>47</v>
      </c>
      <c r="C15" s="91"/>
      <c r="D15" s="50"/>
      <c r="E15" s="50"/>
      <c r="F15" s="72"/>
      <c r="G15" s="72"/>
      <c r="H15" s="93"/>
      <c r="I15" s="50"/>
      <c r="J15" s="50"/>
      <c r="K15" s="72"/>
      <c r="L15" s="93"/>
      <c r="M15" s="50"/>
      <c r="N15" s="50"/>
    </row>
    <row r="16" spans="2:14" hidden="1" x14ac:dyDescent="0.35">
      <c r="B16" s="15" t="s">
        <v>48</v>
      </c>
      <c r="C16" s="91"/>
      <c r="D16" s="50"/>
      <c r="E16" s="50"/>
      <c r="F16" s="72"/>
      <c r="G16" s="72"/>
      <c r="H16" s="93"/>
      <c r="I16" s="50"/>
      <c r="J16" s="50"/>
      <c r="K16" s="72"/>
      <c r="L16" s="93"/>
      <c r="M16" s="50"/>
      <c r="N16" s="50"/>
    </row>
    <row r="17" spans="2:14" x14ac:dyDescent="0.35">
      <c r="C17" s="49"/>
      <c r="D17" s="49"/>
      <c r="E17" s="49"/>
      <c r="I17" s="46"/>
      <c r="J17" s="46"/>
    </row>
    <row r="18" spans="2:14" s="4" customFormat="1" ht="22.5" x14ac:dyDescent="0.45">
      <c r="B18" s="31" t="s">
        <v>65</v>
      </c>
      <c r="C18" s="150">
        <f>SUM(C25:E27)+SUM(I25:J27)+SUM(M25:N27)</f>
        <v>0</v>
      </c>
      <c r="D18" s="150"/>
    </row>
    <row r="19" spans="2:14" hidden="1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hidden="1" x14ac:dyDescent="0.35">
      <c r="B20" s="7" t="s">
        <v>37</v>
      </c>
      <c r="C20" s="33"/>
      <c r="D20" s="33"/>
      <c r="E20" s="33"/>
      <c r="F20" s="12"/>
      <c r="G20" s="32"/>
      <c r="H20" s="32"/>
      <c r="I20" s="32"/>
      <c r="J20" s="32"/>
      <c r="K20" s="32"/>
      <c r="L20" s="1"/>
      <c r="M20" s="1"/>
      <c r="N20" s="1"/>
    </row>
    <row r="21" spans="2:14" hidden="1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29" t="s">
        <v>39</v>
      </c>
      <c r="C22" s="28" t="s">
        <v>42</v>
      </c>
      <c r="D22" s="28" t="s">
        <v>6</v>
      </c>
      <c r="E22" s="28" t="s">
        <v>43</v>
      </c>
      <c r="F22" s="19"/>
      <c r="G22" s="18"/>
      <c r="H22" s="30" t="str">
        <f>D19</f>
        <v>Intra (2)</v>
      </c>
      <c r="I22" s="28" t="s">
        <v>6</v>
      </c>
      <c r="J22" s="28" t="s">
        <v>43</v>
      </c>
      <c r="K22" s="12"/>
      <c r="L22" s="30" t="str">
        <f>E19</f>
        <v>Inter (3)</v>
      </c>
      <c r="M22" s="28" t="s">
        <v>6</v>
      </c>
      <c r="N22" s="28" t="s">
        <v>43</v>
      </c>
    </row>
    <row r="23" spans="2:14" hidden="1" x14ac:dyDescent="0.35">
      <c r="B23" s="7" t="s">
        <v>46</v>
      </c>
      <c r="C23" s="33"/>
      <c r="D23" s="33"/>
      <c r="E23" s="33"/>
      <c r="F23" s="12"/>
      <c r="G23" s="32"/>
      <c r="H23" s="35" t="s">
        <v>46</v>
      </c>
      <c r="I23" s="33"/>
      <c r="J23" s="33"/>
      <c r="K23" s="12"/>
      <c r="L23" s="35" t="s">
        <v>46</v>
      </c>
      <c r="M23" s="33"/>
      <c r="N23" s="33"/>
    </row>
    <row r="24" spans="2:14" hidden="1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50">
        <f>_CalcVolumesTx!C25*_Moy!C25</f>
        <v>0</v>
      </c>
      <c r="D25" s="50">
        <f>_CalcVolumesTx!D25*_Moy!D25</f>
        <v>0</v>
      </c>
      <c r="E25" s="50">
        <f>_CalcVolumesTx!E25*_Moy!E25</f>
        <v>0</v>
      </c>
      <c r="F25" s="72"/>
      <c r="G25" s="72"/>
      <c r="H25" s="90" t="s">
        <v>44</v>
      </c>
      <c r="I25" s="50">
        <f>_CalcVolumesTx!I25*_Moy!I25</f>
        <v>0</v>
      </c>
      <c r="J25" s="50">
        <f>_CalcVolumesTx!J25*_Moy!J25</f>
        <v>0</v>
      </c>
      <c r="K25" s="72"/>
      <c r="L25" s="90" t="s">
        <v>44</v>
      </c>
      <c r="M25" s="50">
        <f>_CalcVolumesTx!M25*_Moy!M25</f>
        <v>0</v>
      </c>
      <c r="N25" s="50">
        <f>_CalcVolumesTx!N25*_Moy!N25</f>
        <v>0</v>
      </c>
    </row>
    <row r="26" spans="2:14" x14ac:dyDescent="0.35">
      <c r="B26" s="14" t="s">
        <v>45</v>
      </c>
      <c r="C26" s="50">
        <f>_CalcVolumesTx!C26*_Moy!C26</f>
        <v>0</v>
      </c>
      <c r="D26" s="50">
        <f>_CalcVolumesTx!D26*_Moy!D26</f>
        <v>0</v>
      </c>
      <c r="E26" s="50">
        <f>_CalcVolumesTx!E26*_Moy!E26</f>
        <v>0</v>
      </c>
      <c r="F26" s="72"/>
      <c r="G26" s="72"/>
      <c r="H26" s="73" t="s">
        <v>45</v>
      </c>
      <c r="I26" s="50">
        <f>_CalcVolumesTx!I26*_Moy!I26</f>
        <v>0</v>
      </c>
      <c r="J26" s="50">
        <f>_CalcVolumesTx!J26*_Moy!J26</f>
        <v>0</v>
      </c>
      <c r="K26" s="72"/>
      <c r="L26" s="73" t="s">
        <v>45</v>
      </c>
      <c r="M26" s="50">
        <f>_CalcVolumesTx!M26*_Moy!M26</f>
        <v>0</v>
      </c>
      <c r="N26" s="50">
        <f>_CalcVolumesTx!N26*_Moy!N26</f>
        <v>0</v>
      </c>
    </row>
    <row r="27" spans="2:14" x14ac:dyDescent="0.35">
      <c r="B27" s="14" t="s">
        <v>49</v>
      </c>
      <c r="C27" s="50">
        <f>_CalcVolumesTx!C27*_Moy!C27</f>
        <v>0</v>
      </c>
      <c r="D27" s="50">
        <f>_CalcVolumesTx!D27*_Moy!D27</f>
        <v>0</v>
      </c>
      <c r="E27" s="50">
        <f>_CalcVolumesTx!E27*_Moy!E27</f>
        <v>0</v>
      </c>
      <c r="F27" s="72"/>
      <c r="G27" s="72"/>
      <c r="H27" s="73" t="s">
        <v>49</v>
      </c>
      <c r="I27" s="50">
        <f>_CalcVolumesTx!I27*_Moy!I27</f>
        <v>0</v>
      </c>
      <c r="J27" s="50">
        <f>_CalcVolumesTx!J27*_Moy!J27</f>
        <v>0</v>
      </c>
      <c r="K27" s="72"/>
      <c r="L27" s="73" t="s">
        <v>49</v>
      </c>
      <c r="M27" s="50">
        <f>_CalcVolumesTx!M27*_Moy!M27</f>
        <v>0</v>
      </c>
      <c r="N27" s="50">
        <f>_CalcVolumesTx!N27*_Moy!N27</f>
        <v>0</v>
      </c>
    </row>
    <row r="28" spans="2:14" x14ac:dyDescent="0.35">
      <c r="B28" s="14"/>
      <c r="C28" s="91"/>
      <c r="D28" s="92"/>
      <c r="E28" s="92"/>
      <c r="F28" s="72"/>
      <c r="G28" s="72"/>
      <c r="H28" s="73"/>
      <c r="I28" s="92"/>
      <c r="J28" s="92"/>
      <c r="K28" s="72"/>
      <c r="L28" s="73"/>
      <c r="M28" s="92"/>
      <c r="N28" s="92"/>
    </row>
    <row r="29" spans="2:14" hidden="1" x14ac:dyDescent="0.35">
      <c r="B29" s="15" t="s">
        <v>23</v>
      </c>
      <c r="C29" s="91"/>
      <c r="D29" s="50"/>
      <c r="E29" s="50"/>
      <c r="F29" s="72"/>
      <c r="G29" s="72"/>
      <c r="H29" s="93"/>
      <c r="I29" s="50"/>
      <c r="J29" s="50"/>
      <c r="K29" s="72"/>
      <c r="L29" s="93"/>
      <c r="M29" s="50"/>
      <c r="N29" s="50"/>
    </row>
    <row r="30" spans="2:14" hidden="1" x14ac:dyDescent="0.35">
      <c r="B30" s="15" t="s">
        <v>22</v>
      </c>
      <c r="C30" s="91"/>
      <c r="D30" s="50"/>
      <c r="E30" s="50"/>
      <c r="F30" s="72"/>
      <c r="G30" s="72"/>
      <c r="H30" s="93"/>
      <c r="I30" s="50"/>
      <c r="J30" s="50"/>
      <c r="K30" s="72"/>
      <c r="L30" s="93"/>
      <c r="M30" s="50"/>
      <c r="N30" s="50"/>
    </row>
    <row r="31" spans="2:14" hidden="1" x14ac:dyDescent="0.35">
      <c r="B31" s="15" t="s">
        <v>47</v>
      </c>
      <c r="C31" s="91"/>
      <c r="D31" s="50"/>
      <c r="E31" s="50"/>
      <c r="F31" s="72"/>
      <c r="G31" s="72"/>
      <c r="H31" s="93"/>
      <c r="I31" s="50"/>
      <c r="J31" s="50"/>
      <c r="K31" s="72"/>
      <c r="L31" s="93"/>
      <c r="M31" s="50"/>
      <c r="N31" s="50"/>
    </row>
    <row r="32" spans="2:14" hidden="1" x14ac:dyDescent="0.35">
      <c r="B32" s="15" t="s">
        <v>48</v>
      </c>
      <c r="C32" s="91"/>
      <c r="D32" s="50"/>
      <c r="E32" s="50"/>
      <c r="F32" s="72"/>
      <c r="G32" s="72"/>
      <c r="H32" s="93"/>
      <c r="I32" s="50"/>
      <c r="J32" s="50"/>
      <c r="K32" s="72"/>
      <c r="L32" s="93"/>
      <c r="M32" s="50"/>
      <c r="N32" s="50"/>
    </row>
    <row r="33" spans="2:14" x14ac:dyDescent="0.35">
      <c r="C33" s="49"/>
      <c r="D33" s="49"/>
      <c r="E33" s="49"/>
      <c r="I33" s="46"/>
      <c r="J33" s="46"/>
    </row>
    <row r="34" spans="2:14" s="4" customFormat="1" ht="22.5" x14ac:dyDescent="0.45">
      <c r="B34" s="31" t="s">
        <v>61</v>
      </c>
      <c r="C34" s="150">
        <f>SUM(C41:E43)+SUM(I41:J43)+SUM(M41:N43)</f>
        <v>0</v>
      </c>
      <c r="D34" s="150"/>
    </row>
    <row r="35" spans="2:14" hidden="1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hidden="1" x14ac:dyDescent="0.35">
      <c r="B36" s="7" t="s">
        <v>37</v>
      </c>
      <c r="C36" s="33"/>
      <c r="D36" s="33"/>
      <c r="E36" s="33"/>
      <c r="F36" s="12"/>
      <c r="G36" s="32"/>
      <c r="H36" s="32"/>
      <c r="I36" s="32"/>
      <c r="J36" s="32"/>
      <c r="K36" s="32"/>
      <c r="L36" s="1"/>
      <c r="M36" s="1"/>
      <c r="N36" s="1"/>
    </row>
    <row r="37" spans="2:14" hidden="1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29" t="s">
        <v>39</v>
      </c>
      <c r="C38" s="28" t="s">
        <v>42</v>
      </c>
      <c r="D38" s="28" t="s">
        <v>6</v>
      </c>
      <c r="E38" s="28" t="s">
        <v>43</v>
      </c>
      <c r="F38" s="19"/>
      <c r="G38" s="18"/>
      <c r="H38" s="30" t="str">
        <f>D35</f>
        <v>Intra (2)</v>
      </c>
      <c r="I38" s="28" t="s">
        <v>6</v>
      </c>
      <c r="J38" s="28" t="s">
        <v>43</v>
      </c>
      <c r="K38" s="12"/>
      <c r="L38" s="30" t="str">
        <f>E35</f>
        <v>Inter (3)</v>
      </c>
      <c r="M38" s="28" t="s">
        <v>6</v>
      </c>
      <c r="N38" s="28" t="s">
        <v>43</v>
      </c>
    </row>
    <row r="39" spans="2:14" hidden="1" x14ac:dyDescent="0.35">
      <c r="B39" s="7" t="s">
        <v>46</v>
      </c>
      <c r="C39" s="33"/>
      <c r="D39" s="33"/>
      <c r="E39" s="33"/>
      <c r="F39" s="12"/>
      <c r="G39" s="32"/>
      <c r="H39" s="35" t="s">
        <v>46</v>
      </c>
      <c r="I39" s="33"/>
      <c r="J39" s="33"/>
      <c r="K39" s="12"/>
      <c r="L39" s="35" t="s">
        <v>46</v>
      </c>
      <c r="M39" s="33"/>
      <c r="N39" s="33"/>
    </row>
    <row r="40" spans="2:14" hidden="1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50">
        <f>_CalcVolumesTx!C41*_Moy!C41</f>
        <v>0</v>
      </c>
      <c r="D41" s="50">
        <f>_CalcVolumesTx!D41*_Moy!D41</f>
        <v>0</v>
      </c>
      <c r="E41" s="50">
        <f>_CalcVolumesTx!E41*_Moy!E41</f>
        <v>0</v>
      </c>
      <c r="F41" s="72"/>
      <c r="G41" s="72"/>
      <c r="H41" s="90" t="s">
        <v>44</v>
      </c>
      <c r="I41" s="50">
        <f>_CalcVolumesTx!I41*_Moy!I41</f>
        <v>0</v>
      </c>
      <c r="J41" s="50">
        <f>_CalcVolumesTx!J41*_Moy!J41</f>
        <v>0</v>
      </c>
      <c r="K41" s="72"/>
      <c r="L41" s="90" t="s">
        <v>44</v>
      </c>
      <c r="M41" s="50">
        <f>_CalcVolumesTx!M41*_Moy!M41</f>
        <v>0</v>
      </c>
      <c r="N41" s="50">
        <f>_CalcVolumesTx!N41*_Moy!N41</f>
        <v>0</v>
      </c>
    </row>
    <row r="42" spans="2:14" x14ac:dyDescent="0.35">
      <c r="B42" s="14" t="s">
        <v>45</v>
      </c>
      <c r="C42" s="50">
        <f>_CalcVolumesTx!C42*_Moy!C42</f>
        <v>0</v>
      </c>
      <c r="D42" s="50">
        <f>_CalcVolumesTx!D42*_Moy!D42</f>
        <v>0</v>
      </c>
      <c r="E42" s="50">
        <f>_CalcVolumesTx!E42*_Moy!E42</f>
        <v>0</v>
      </c>
      <c r="F42" s="72"/>
      <c r="G42" s="72"/>
      <c r="H42" s="73" t="s">
        <v>45</v>
      </c>
      <c r="I42" s="50">
        <f>_CalcVolumesTx!I42*_Moy!I42</f>
        <v>0</v>
      </c>
      <c r="J42" s="50">
        <f>_CalcVolumesTx!J42*_Moy!J42</f>
        <v>0</v>
      </c>
      <c r="K42" s="72"/>
      <c r="L42" s="73" t="s">
        <v>45</v>
      </c>
      <c r="M42" s="50">
        <f>_CalcVolumesTx!M42*_Moy!M42</f>
        <v>0</v>
      </c>
      <c r="N42" s="50">
        <f>_CalcVolumesTx!N42*_Moy!N42</f>
        <v>0</v>
      </c>
    </row>
    <row r="43" spans="2:14" x14ac:dyDescent="0.35">
      <c r="B43" s="14" t="s">
        <v>49</v>
      </c>
      <c r="C43" s="50">
        <f>_CalcVolumesTx!C43*_Moy!C43</f>
        <v>0</v>
      </c>
      <c r="D43" s="50">
        <f>_CalcVolumesTx!D43*_Moy!D43</f>
        <v>0</v>
      </c>
      <c r="E43" s="50">
        <f>_CalcVolumesTx!E43*_Moy!E43</f>
        <v>0</v>
      </c>
      <c r="F43" s="72"/>
      <c r="G43" s="72"/>
      <c r="H43" s="73" t="s">
        <v>49</v>
      </c>
      <c r="I43" s="50">
        <f>_CalcVolumesTx!I43*_Moy!I43</f>
        <v>0</v>
      </c>
      <c r="J43" s="50">
        <f>_CalcVolumesTx!J43*_Moy!J43</f>
        <v>0</v>
      </c>
      <c r="K43" s="72"/>
      <c r="L43" s="73" t="s">
        <v>49</v>
      </c>
      <c r="M43" s="50">
        <f>_CalcVolumesTx!M43*_Moy!M43</f>
        <v>0</v>
      </c>
      <c r="N43" s="50">
        <f>_CalcVolumesTx!N43*_Moy!N43</f>
        <v>0</v>
      </c>
    </row>
    <row r="44" spans="2:14" x14ac:dyDescent="0.35">
      <c r="B44" s="14"/>
      <c r="C44" s="91"/>
      <c r="D44" s="92"/>
      <c r="E44" s="92"/>
      <c r="F44" s="72"/>
      <c r="G44" s="72"/>
      <c r="H44" s="73"/>
      <c r="I44" s="92"/>
      <c r="J44" s="92"/>
      <c r="K44" s="72"/>
      <c r="L44" s="73"/>
      <c r="M44" s="92"/>
      <c r="N44" s="92"/>
    </row>
    <row r="45" spans="2:14" hidden="1" x14ac:dyDescent="0.35">
      <c r="B45" s="15" t="s">
        <v>23</v>
      </c>
      <c r="C45" s="91"/>
      <c r="D45" s="50"/>
      <c r="E45" s="50"/>
      <c r="F45" s="72"/>
      <c r="G45" s="72"/>
      <c r="H45" s="93"/>
      <c r="I45" s="50"/>
      <c r="J45" s="50"/>
      <c r="K45" s="72"/>
      <c r="L45" s="93"/>
      <c r="M45" s="50"/>
      <c r="N45" s="50"/>
    </row>
    <row r="46" spans="2:14" hidden="1" x14ac:dyDescent="0.35">
      <c r="B46" s="15" t="s">
        <v>22</v>
      </c>
      <c r="C46" s="91"/>
      <c r="D46" s="50"/>
      <c r="E46" s="50"/>
      <c r="F46" s="72"/>
      <c r="G46" s="72"/>
      <c r="H46" s="93"/>
      <c r="I46" s="50"/>
      <c r="J46" s="50"/>
      <c r="K46" s="72"/>
      <c r="L46" s="93"/>
      <c r="M46" s="50"/>
      <c r="N46" s="50"/>
    </row>
    <row r="47" spans="2:14" hidden="1" x14ac:dyDescent="0.35">
      <c r="B47" s="15" t="s">
        <v>47</v>
      </c>
      <c r="C47" s="91"/>
      <c r="D47" s="50"/>
      <c r="E47" s="50"/>
      <c r="F47" s="72"/>
      <c r="G47" s="72"/>
      <c r="H47" s="93"/>
      <c r="I47" s="50"/>
      <c r="J47" s="50"/>
      <c r="K47" s="72"/>
      <c r="L47" s="93"/>
      <c r="M47" s="50"/>
      <c r="N47" s="50"/>
    </row>
    <row r="48" spans="2:14" hidden="1" x14ac:dyDescent="0.35">
      <c r="B48" s="15" t="s">
        <v>48</v>
      </c>
      <c r="C48" s="91"/>
      <c r="D48" s="50"/>
      <c r="E48" s="50"/>
      <c r="F48" s="72"/>
      <c r="G48" s="72"/>
      <c r="H48" s="93"/>
      <c r="I48" s="50"/>
      <c r="J48" s="50"/>
      <c r="K48" s="72"/>
      <c r="L48" s="93"/>
      <c r="M48" s="50"/>
      <c r="N48" s="50"/>
    </row>
    <row r="49" spans="2:14" ht="22.5" x14ac:dyDescent="0.45">
      <c r="B49" s="31" t="s">
        <v>108</v>
      </c>
      <c r="C49" s="49">
        <f>SUM(C9:C11)+SUM(C25:C27)+SUM(C41:C43)</f>
        <v>0</v>
      </c>
      <c r="D49" s="49">
        <f t="shared" ref="D49:N49" si="0">SUM(D9:D11)+SUM(D25:D27)+SUM(D41:D43)</f>
        <v>0</v>
      </c>
      <c r="E49" s="49">
        <f t="shared" si="0"/>
        <v>0</v>
      </c>
      <c r="F49" s="49"/>
      <c r="G49" s="49"/>
      <c r="H49" s="49"/>
      <c r="I49" s="49">
        <f t="shared" si="0"/>
        <v>0</v>
      </c>
      <c r="J49" s="49">
        <f t="shared" si="0"/>
        <v>0</v>
      </c>
      <c r="K49" s="49"/>
      <c r="L49" s="49"/>
      <c r="M49" s="49">
        <f t="shared" si="0"/>
        <v>0</v>
      </c>
      <c r="N49" s="49">
        <f t="shared" si="0"/>
        <v>0</v>
      </c>
    </row>
  </sheetData>
  <mergeCells count="3">
    <mergeCell ref="C34:D34"/>
    <mergeCell ref="C2:D2"/>
    <mergeCell ref="C18:D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4"/>
  <sheetViews>
    <sheetView showGridLines="0" tabSelected="1" zoomScale="90" zoomScaleNormal="90" workbookViewId="0">
      <selection activeCell="H16" sqref="H16"/>
    </sheetView>
  </sheetViews>
  <sheetFormatPr baseColWidth="10" defaultRowHeight="14.5" x14ac:dyDescent="0.35"/>
  <cols>
    <col min="1" max="1" width="3.54296875" style="4" customWidth="1"/>
    <col min="2" max="2" width="6.08984375" style="4" customWidth="1"/>
    <col min="3" max="3" width="35.453125" style="4" customWidth="1"/>
    <col min="4" max="7" width="11.6328125" style="4" customWidth="1"/>
    <col min="8" max="8" width="16.1796875" style="4" customWidth="1"/>
    <col min="9" max="12" width="11.6328125" style="4" customWidth="1"/>
    <col min="13" max="17" width="15.6328125" style="4" customWidth="1"/>
    <col min="18" max="16384" width="10.90625" style="4"/>
  </cols>
  <sheetData>
    <row r="2" spans="2:15" ht="22.5" x14ac:dyDescent="0.45">
      <c r="B2" s="6" t="s">
        <v>29</v>
      </c>
    </row>
    <row r="3" spans="2:15" x14ac:dyDescent="0.35">
      <c r="C3" s="4" t="s">
        <v>115</v>
      </c>
    </row>
    <row r="6" spans="2:15" ht="22.5" x14ac:dyDescent="0.45">
      <c r="B6" s="6" t="s">
        <v>50</v>
      </c>
    </row>
    <row r="7" spans="2:15" ht="14.5" customHeight="1" x14ac:dyDescent="0.45">
      <c r="B7" s="6"/>
      <c r="D7" s="21" t="s">
        <v>34</v>
      </c>
      <c r="E7" s="21" t="s">
        <v>36</v>
      </c>
      <c r="F7" s="21" t="s">
        <v>35</v>
      </c>
      <c r="H7" s="21" t="s">
        <v>111</v>
      </c>
      <c r="I7" s="145">
        <f>F10*F13+F11*F14+F12*F15</f>
        <v>0</v>
      </c>
      <c r="J7" s="145"/>
    </row>
    <row r="8" spans="2:15" ht="14.5" customHeight="1" x14ac:dyDescent="0.35">
      <c r="B8" s="7"/>
      <c r="C8" s="16" t="s">
        <v>24</v>
      </c>
      <c r="D8" s="126"/>
      <c r="E8" s="125"/>
      <c r="F8" s="41">
        <f>E8*D8</f>
        <v>0</v>
      </c>
    </row>
    <row r="9" spans="2:15" x14ac:dyDescent="0.35">
      <c r="B9" s="7"/>
      <c r="C9" s="16" t="s">
        <v>25</v>
      </c>
      <c r="D9" s="126"/>
      <c r="E9" s="125"/>
      <c r="F9" s="41">
        <f t="shared" ref="F9:F15" si="0">E9*D9</f>
        <v>0</v>
      </c>
    </row>
    <row r="10" spans="2:15" x14ac:dyDescent="0.35">
      <c r="B10" s="7"/>
      <c r="C10" s="16" t="s">
        <v>31</v>
      </c>
      <c r="D10" s="126"/>
      <c r="E10" s="125"/>
      <c r="F10" s="41">
        <f t="shared" si="0"/>
        <v>0</v>
      </c>
      <c r="H10" s="5"/>
      <c r="M10" s="5"/>
      <c r="N10" s="5"/>
      <c r="O10" s="5"/>
    </row>
    <row r="11" spans="2:15" x14ac:dyDescent="0.35">
      <c r="B11" s="7"/>
      <c r="C11" s="16" t="s">
        <v>30</v>
      </c>
      <c r="D11" s="126"/>
      <c r="E11" s="125"/>
      <c r="F11" s="41">
        <f t="shared" si="0"/>
        <v>0</v>
      </c>
      <c r="H11" s="5"/>
      <c r="M11" s="5"/>
      <c r="N11" s="5"/>
      <c r="O11" s="5"/>
    </row>
    <row r="12" spans="2:15" x14ac:dyDescent="0.35">
      <c r="B12" s="7"/>
      <c r="C12" s="16" t="s">
        <v>26</v>
      </c>
      <c r="D12" s="126"/>
      <c r="E12" s="125"/>
      <c r="F12" s="41">
        <f t="shared" si="0"/>
        <v>0</v>
      </c>
    </row>
    <row r="13" spans="2:15" x14ac:dyDescent="0.35">
      <c r="B13" s="7"/>
      <c r="C13" s="16" t="s">
        <v>33</v>
      </c>
      <c r="D13" s="127"/>
      <c r="E13" s="125"/>
      <c r="F13" s="42">
        <f t="shared" si="0"/>
        <v>0</v>
      </c>
    </row>
    <row r="14" spans="2:15" x14ac:dyDescent="0.35">
      <c r="B14" s="7"/>
      <c r="C14" s="16" t="s">
        <v>32</v>
      </c>
      <c r="D14" s="127"/>
      <c r="E14" s="125"/>
      <c r="F14" s="42">
        <f t="shared" si="0"/>
        <v>0</v>
      </c>
    </row>
    <row r="15" spans="2:15" x14ac:dyDescent="0.35">
      <c r="B15" s="8"/>
      <c r="C15" s="17" t="s">
        <v>27</v>
      </c>
      <c r="D15" s="127"/>
      <c r="E15" s="125"/>
      <c r="F15" s="42">
        <f t="shared" si="0"/>
        <v>0</v>
      </c>
    </row>
    <row r="16" spans="2:15" x14ac:dyDescent="0.35">
      <c r="B16" s="7"/>
      <c r="C16" s="7"/>
      <c r="D16" s="7"/>
      <c r="E16" s="7"/>
    </row>
    <row r="17" spans="2:12" ht="22.5" x14ac:dyDescent="0.45">
      <c r="B17" s="6" t="s">
        <v>28</v>
      </c>
    </row>
    <row r="18" spans="2:12" x14ac:dyDescent="0.35">
      <c r="C18" s="7" t="s">
        <v>38</v>
      </c>
      <c r="D18" s="21" t="s">
        <v>39</v>
      </c>
      <c r="E18" s="21" t="s">
        <v>40</v>
      </c>
      <c r="F18" s="21" t="s">
        <v>41</v>
      </c>
    </row>
    <row r="19" spans="2:12" x14ac:dyDescent="0.35">
      <c r="C19" s="7" t="s">
        <v>37</v>
      </c>
      <c r="D19" s="125">
        <v>0.98</v>
      </c>
      <c r="E19" s="125">
        <v>0.01</v>
      </c>
      <c r="F19" s="125">
        <v>0.01</v>
      </c>
      <c r="G19" s="12">
        <f>SUM(D19:F19)</f>
        <v>1</v>
      </c>
    </row>
    <row r="20" spans="2:12" x14ac:dyDescent="0.35">
      <c r="D20" s="9"/>
      <c r="E20" s="9"/>
    </row>
    <row r="21" spans="2:12" x14ac:dyDescent="0.35">
      <c r="C21" s="20" t="s">
        <v>39</v>
      </c>
      <c r="D21" s="21" t="s">
        <v>42</v>
      </c>
      <c r="E21" s="21" t="s">
        <v>6</v>
      </c>
      <c r="F21" s="21" t="s">
        <v>43</v>
      </c>
      <c r="G21" s="19"/>
      <c r="H21" s="18"/>
      <c r="I21" s="20" t="s">
        <v>51</v>
      </c>
      <c r="J21" s="21" t="s">
        <v>6</v>
      </c>
      <c r="K21" s="21" t="s">
        <v>43</v>
      </c>
      <c r="L21" s="12"/>
    </row>
    <row r="22" spans="2:12" x14ac:dyDescent="0.35">
      <c r="C22" s="7" t="s">
        <v>46</v>
      </c>
      <c r="D22" s="125">
        <v>0.9</v>
      </c>
      <c r="E22" s="125">
        <v>0.01</v>
      </c>
      <c r="F22" s="125">
        <v>0.09</v>
      </c>
      <c r="G22" s="12">
        <f>SUM(D22:F22)</f>
        <v>1</v>
      </c>
      <c r="I22" s="7" t="s">
        <v>46</v>
      </c>
      <c r="J22" s="125">
        <v>0.5</v>
      </c>
      <c r="K22" s="125">
        <v>0.5</v>
      </c>
      <c r="L22" s="12">
        <f>SUM(J22:K22)</f>
        <v>1</v>
      </c>
    </row>
    <row r="23" spans="2:12" x14ac:dyDescent="0.35">
      <c r="C23" s="7"/>
      <c r="D23" s="12">
        <f>SUM(D24:D26)</f>
        <v>1</v>
      </c>
      <c r="E23" s="12">
        <f t="shared" ref="E23:F23" si="1">SUM(E24:E26)</f>
        <v>1</v>
      </c>
      <c r="F23" s="12">
        <f t="shared" si="1"/>
        <v>1</v>
      </c>
      <c r="I23" s="7"/>
      <c r="J23" s="12">
        <f t="shared" ref="J23" si="2">SUM(J24:J26)</f>
        <v>1</v>
      </c>
      <c r="K23" s="12">
        <f t="shared" ref="K23" si="3">SUM(K24:K26)</f>
        <v>1</v>
      </c>
    </row>
    <row r="24" spans="2:12" x14ac:dyDescent="0.35">
      <c r="C24" s="13" t="s">
        <v>44</v>
      </c>
      <c r="D24" s="11">
        <v>0.66</v>
      </c>
      <c r="E24" s="11">
        <v>0.09</v>
      </c>
      <c r="F24" s="11">
        <v>0.09</v>
      </c>
      <c r="I24" s="13" t="s">
        <v>44</v>
      </c>
      <c r="J24" s="11">
        <v>0.49</v>
      </c>
      <c r="K24" s="11">
        <v>0.49</v>
      </c>
    </row>
    <row r="25" spans="2:12" x14ac:dyDescent="0.35">
      <c r="C25" s="14" t="s">
        <v>45</v>
      </c>
      <c r="D25" s="11">
        <v>0.33</v>
      </c>
      <c r="E25" s="11">
        <v>0.9</v>
      </c>
      <c r="F25" s="11">
        <v>0.9</v>
      </c>
      <c r="I25" s="14" t="s">
        <v>45</v>
      </c>
      <c r="J25" s="11">
        <v>0.5</v>
      </c>
      <c r="K25" s="11">
        <v>0.5</v>
      </c>
    </row>
    <row r="26" spans="2:12" x14ac:dyDescent="0.35">
      <c r="C26" s="14" t="s">
        <v>49</v>
      </c>
      <c r="D26" s="11">
        <v>0.01</v>
      </c>
      <c r="E26" s="11">
        <v>0.01</v>
      </c>
      <c r="F26" s="11">
        <v>0.01</v>
      </c>
      <c r="I26" s="14" t="s">
        <v>49</v>
      </c>
      <c r="J26" s="11">
        <v>0.01</v>
      </c>
      <c r="K26" s="11">
        <v>0.01</v>
      </c>
    </row>
    <row r="27" spans="2:12" x14ac:dyDescent="0.35">
      <c r="C27" s="14"/>
      <c r="D27" s="10"/>
      <c r="E27" s="12">
        <f>SUM(E28:E31)</f>
        <v>1</v>
      </c>
      <c r="F27" s="12">
        <f>SUM(F28:F31)</f>
        <v>1</v>
      </c>
      <c r="I27" s="14"/>
      <c r="J27" s="12">
        <f>SUM(J28:J31)</f>
        <v>1</v>
      </c>
      <c r="K27" s="12">
        <f>SUM(K28:K31)</f>
        <v>1</v>
      </c>
    </row>
    <row r="28" spans="2:12" x14ac:dyDescent="0.35">
      <c r="C28" s="15" t="s">
        <v>23</v>
      </c>
      <c r="D28" s="10"/>
      <c r="E28" s="11">
        <v>0.8</v>
      </c>
      <c r="F28" s="11">
        <v>0.8</v>
      </c>
      <c r="I28" s="15" t="s">
        <v>23</v>
      </c>
      <c r="J28" s="11">
        <v>0.8</v>
      </c>
      <c r="K28" s="11">
        <v>0.8</v>
      </c>
    </row>
    <row r="29" spans="2:12" x14ac:dyDescent="0.35">
      <c r="C29" s="15" t="s">
        <v>22</v>
      </c>
      <c r="D29" s="10"/>
      <c r="E29" s="11">
        <v>0.2</v>
      </c>
      <c r="F29" s="11">
        <v>0.2</v>
      </c>
      <c r="I29" s="15" t="s">
        <v>22</v>
      </c>
      <c r="J29" s="11">
        <v>0.2</v>
      </c>
      <c r="K29" s="11">
        <v>0.2</v>
      </c>
    </row>
    <row r="30" spans="2:12" x14ac:dyDescent="0.35">
      <c r="C30" s="15" t="s">
        <v>47</v>
      </c>
      <c r="D30" s="10"/>
      <c r="E30" s="11">
        <v>0</v>
      </c>
      <c r="F30" s="11">
        <v>0</v>
      </c>
      <c r="I30" s="15" t="s">
        <v>47</v>
      </c>
      <c r="J30" s="11">
        <v>0</v>
      </c>
      <c r="K30" s="11">
        <v>0</v>
      </c>
    </row>
    <row r="31" spans="2:12" x14ac:dyDescent="0.35">
      <c r="C31" s="15" t="s">
        <v>48</v>
      </c>
      <c r="D31" s="10"/>
      <c r="E31" s="11">
        <v>0</v>
      </c>
      <c r="F31" s="11">
        <v>0</v>
      </c>
      <c r="I31" s="15" t="s">
        <v>48</v>
      </c>
      <c r="J31" s="11">
        <v>0</v>
      </c>
      <c r="K31" s="11">
        <v>0</v>
      </c>
    </row>
    <row r="33" spans="2:7" ht="14" customHeight="1" x14ac:dyDescent="0.45">
      <c r="B33" s="6"/>
      <c r="C33" s="133" t="s">
        <v>105</v>
      </c>
      <c r="D33" s="134" t="s">
        <v>42</v>
      </c>
      <c r="E33" s="21" t="s">
        <v>6</v>
      </c>
      <c r="F33" s="21" t="s">
        <v>43</v>
      </c>
    </row>
    <row r="34" spans="2:7" x14ac:dyDescent="0.35">
      <c r="D34" s="11">
        <f>D22*D19</f>
        <v>0.88200000000000001</v>
      </c>
      <c r="E34" s="11">
        <f>D19*E22+E19*J22+F19*J22</f>
        <v>1.9800000000000002E-2</v>
      </c>
      <c r="F34" s="11">
        <f>D19*F22+E19*K22+F19*K22</f>
        <v>9.820000000000001E-2</v>
      </c>
      <c r="G34" s="12">
        <f>SUM(D34:F34)</f>
        <v>1</v>
      </c>
    </row>
  </sheetData>
  <mergeCells count="1">
    <mergeCell ref="I7:J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workbookViewId="0">
      <selection activeCell="F10" sqref="F10"/>
    </sheetView>
  </sheetViews>
  <sheetFormatPr baseColWidth="10" defaultRowHeight="14.5" x14ac:dyDescent="0.35"/>
  <cols>
    <col min="1" max="3" width="8.6328125" style="129" customWidth="1"/>
    <col min="4" max="4" width="1.7265625" style="166" customWidth="1"/>
    <col min="5" max="13" width="8.6328125" style="129" customWidth="1"/>
    <col min="14" max="14" width="1.6328125" style="166" customWidth="1"/>
    <col min="15" max="23" width="8.6328125" style="129" customWidth="1"/>
  </cols>
  <sheetData>
    <row r="1" spans="1:23" x14ac:dyDescent="0.35">
      <c r="A1" s="156" t="s">
        <v>42</v>
      </c>
      <c r="B1" s="156"/>
      <c r="C1" s="156"/>
      <c r="D1" s="164"/>
      <c r="E1" s="156" t="s">
        <v>140</v>
      </c>
      <c r="F1" s="156"/>
      <c r="G1" s="156"/>
      <c r="H1" s="156"/>
      <c r="I1" s="156"/>
      <c r="J1" s="156"/>
      <c r="K1" s="156"/>
      <c r="L1" s="156"/>
      <c r="M1" s="156"/>
      <c r="N1" s="164"/>
      <c r="O1" s="156" t="s">
        <v>141</v>
      </c>
      <c r="P1" s="156"/>
      <c r="Q1" s="156"/>
      <c r="R1" s="156"/>
      <c r="S1" s="156"/>
      <c r="T1" s="156"/>
      <c r="U1" s="156"/>
      <c r="V1" s="156"/>
      <c r="W1" s="156"/>
    </row>
    <row r="2" spans="1:23" x14ac:dyDescent="0.35">
      <c r="A2" s="156" t="s">
        <v>142</v>
      </c>
      <c r="B2" s="156"/>
      <c r="C2" s="156"/>
      <c r="D2" s="164"/>
      <c r="E2" s="156" t="s">
        <v>142</v>
      </c>
      <c r="F2" s="156"/>
      <c r="G2" s="156"/>
      <c r="H2" s="157" t="s">
        <v>91</v>
      </c>
      <c r="I2" s="157"/>
      <c r="J2" s="157"/>
      <c r="K2" s="158" t="s">
        <v>92</v>
      </c>
      <c r="L2" s="158"/>
      <c r="M2" s="158"/>
      <c r="N2" s="164"/>
      <c r="O2" s="156" t="s">
        <v>142</v>
      </c>
      <c r="P2" s="156"/>
      <c r="Q2" s="156"/>
      <c r="R2" s="157" t="s">
        <v>91</v>
      </c>
      <c r="S2" s="157"/>
      <c r="T2" s="157"/>
      <c r="U2" s="158" t="s">
        <v>92</v>
      </c>
      <c r="V2" s="158"/>
      <c r="W2" s="158"/>
    </row>
    <row r="3" spans="1:23" x14ac:dyDescent="0.35">
      <c r="A3" s="159" t="s">
        <v>143</v>
      </c>
      <c r="B3" s="159" t="s">
        <v>144</v>
      </c>
      <c r="C3" s="159" t="s">
        <v>145</v>
      </c>
      <c r="D3" s="164"/>
      <c r="E3" s="159" t="s">
        <v>143</v>
      </c>
      <c r="F3" s="159" t="s">
        <v>144</v>
      </c>
      <c r="G3" s="159" t="s">
        <v>145</v>
      </c>
      <c r="H3" s="161" t="s">
        <v>143</v>
      </c>
      <c r="I3" s="161" t="s">
        <v>144</v>
      </c>
      <c r="J3" s="161" t="s">
        <v>145</v>
      </c>
      <c r="K3" s="160" t="s">
        <v>143</v>
      </c>
      <c r="L3" s="160" t="s">
        <v>144</v>
      </c>
      <c r="M3" s="160" t="s">
        <v>145</v>
      </c>
      <c r="N3" s="164"/>
      <c r="O3" s="159" t="s">
        <v>143</v>
      </c>
      <c r="P3" s="159" t="s">
        <v>144</v>
      </c>
      <c r="Q3" s="159" t="s">
        <v>145</v>
      </c>
      <c r="R3" s="161" t="s">
        <v>143</v>
      </c>
      <c r="S3" s="161" t="s">
        <v>144</v>
      </c>
      <c r="T3" s="161" t="s">
        <v>145</v>
      </c>
      <c r="U3" s="160" t="s">
        <v>143</v>
      </c>
      <c r="V3" s="160" t="s">
        <v>144</v>
      </c>
      <c r="W3" s="160" t="s">
        <v>145</v>
      </c>
    </row>
    <row r="4" spans="1:23" s="1" customFormat="1" x14ac:dyDescent="0.35">
      <c r="A4" s="162" t="s">
        <v>116</v>
      </c>
      <c r="B4" s="162" t="s">
        <v>117</v>
      </c>
      <c r="C4" s="162" t="s">
        <v>118</v>
      </c>
      <c r="D4" s="163"/>
      <c r="E4" s="162" t="s">
        <v>119</v>
      </c>
      <c r="F4" s="162" t="s">
        <v>120</v>
      </c>
      <c r="G4" s="162" t="s">
        <v>121</v>
      </c>
      <c r="H4" s="162" t="s">
        <v>122</v>
      </c>
      <c r="I4" s="162" t="s">
        <v>123</v>
      </c>
      <c r="J4" s="162" t="s">
        <v>124</v>
      </c>
      <c r="K4" s="162" t="s">
        <v>125</v>
      </c>
      <c r="L4" s="162" t="s">
        <v>126</v>
      </c>
      <c r="M4" s="162" t="s">
        <v>127</v>
      </c>
      <c r="N4" s="163"/>
      <c r="O4" s="162" t="s">
        <v>128</v>
      </c>
      <c r="P4" s="162" t="s">
        <v>129</v>
      </c>
      <c r="Q4" s="162" t="s">
        <v>130</v>
      </c>
      <c r="R4" s="162" t="s">
        <v>131</v>
      </c>
      <c r="S4" s="162" t="s">
        <v>132</v>
      </c>
      <c r="T4" s="162" t="s">
        <v>133</v>
      </c>
      <c r="U4" s="162" t="s">
        <v>134</v>
      </c>
      <c r="V4" s="162" t="s">
        <v>135</v>
      </c>
      <c r="W4" s="162" t="s">
        <v>136</v>
      </c>
    </row>
    <row r="5" spans="1:23" s="88" customFormat="1" x14ac:dyDescent="0.35">
      <c r="A5" s="152">
        <f>Inputs!D22*Inputs!D19*Inputs!D24</f>
        <v>0.58212000000000008</v>
      </c>
      <c r="B5" s="152">
        <f>Inputs!D22*Inputs!D19*Inputs!D25</f>
        <v>0.29106000000000004</v>
      </c>
      <c r="C5" s="152">
        <f>Inputs!D22*Inputs!D19*Inputs!D26</f>
        <v>8.8199999999999997E-3</v>
      </c>
      <c r="D5" s="165"/>
      <c r="E5" s="152">
        <f>Inputs!E22*Inputs!D19*Inputs!E24</f>
        <v>8.8199999999999997E-4</v>
      </c>
      <c r="F5" s="152">
        <f>Inputs!E22*Inputs!D19*Inputs!E25</f>
        <v>8.8199999999999997E-3</v>
      </c>
      <c r="G5" s="152">
        <f>Inputs!E22*Inputs!D19*Inputs!E26</f>
        <v>9.7999999999999997E-5</v>
      </c>
      <c r="H5" s="152">
        <f>Inputs!J22*Inputs!E19*Inputs!J24</f>
        <v>2.4499999999999999E-3</v>
      </c>
      <c r="I5" s="152">
        <f>Inputs!J22*Inputs!E19*Inputs!J25</f>
        <v>2.5000000000000001E-3</v>
      </c>
      <c r="J5" s="152">
        <f>Inputs!J22*Inputs!E19*Inputs!J26</f>
        <v>5.0000000000000002E-5</v>
      </c>
      <c r="K5" s="152">
        <f>Inputs!J22*Inputs!F19*Inputs!J24</f>
        <v>2.4499999999999999E-3</v>
      </c>
      <c r="L5" s="152">
        <f>Inputs!J22*Inputs!F19*Inputs!J25</f>
        <v>2.5000000000000001E-3</v>
      </c>
      <c r="M5" s="152">
        <f>Inputs!J22*Inputs!F19*Inputs!J26</f>
        <v>5.0000000000000002E-5</v>
      </c>
      <c r="N5" s="165"/>
      <c r="O5" s="152">
        <f>Inputs!F22*Inputs!D19*Inputs!F24</f>
        <v>7.9380000000000006E-3</v>
      </c>
      <c r="P5" s="152">
        <f>Inputs!F22*Inputs!D19*Inputs!F25</f>
        <v>7.9380000000000006E-2</v>
      </c>
      <c r="Q5" s="152">
        <f>Inputs!F22*Inputs!D19*Inputs!F26</f>
        <v>8.8199999999999997E-4</v>
      </c>
      <c r="R5" s="152">
        <f>Inputs!K22*Inputs!E19*Inputs!K24</f>
        <v>2.4499999999999999E-3</v>
      </c>
      <c r="S5" s="152">
        <f>Inputs!K22*Inputs!E19*Inputs!K25</f>
        <v>2.5000000000000001E-3</v>
      </c>
      <c r="T5" s="152">
        <f>Inputs!K22*Inputs!E19*Inputs!K26</f>
        <v>5.0000000000000002E-5</v>
      </c>
      <c r="U5" s="152">
        <f>Inputs!K22*Inputs!F19*Inputs!K24</f>
        <v>2.4499999999999999E-3</v>
      </c>
      <c r="V5" s="152">
        <f>Inputs!K22*Inputs!F19*Inputs!K25</f>
        <v>2.5000000000000001E-3</v>
      </c>
      <c r="W5" s="152">
        <f>Inputs!K22*Inputs!F19*Inputs!K26</f>
        <v>5.0000000000000002E-5</v>
      </c>
    </row>
  </sheetData>
  <mergeCells count="10">
    <mergeCell ref="A1:C1"/>
    <mergeCell ref="E1:M1"/>
    <mergeCell ref="O1:W1"/>
    <mergeCell ref="A2:C2"/>
    <mergeCell ref="E2:G2"/>
    <mergeCell ref="H2:J2"/>
    <mergeCell ref="K2:M2"/>
    <mergeCell ref="O2:Q2"/>
    <mergeCell ref="R2:T2"/>
    <mergeCell ref="U2:W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="90" zoomScaleNormal="90" workbookViewId="0">
      <selection activeCell="E45" sqref="E45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1" spans="1:14" s="83" customFormat="1" x14ac:dyDescent="0.35">
      <c r="A1" s="81"/>
      <c r="B1" s="82"/>
    </row>
    <row r="2" spans="1:14" s="4" customFormat="1" ht="22.5" x14ac:dyDescent="0.45">
      <c r="B2" s="31" t="s">
        <v>64</v>
      </c>
      <c r="C2" s="146"/>
      <c r="D2" s="146"/>
    </row>
    <row r="3" spans="1:14" hidden="1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1:14" hidden="1" x14ac:dyDescent="0.35">
      <c r="B4" s="7" t="s">
        <v>37</v>
      </c>
      <c r="C4" s="33"/>
      <c r="D4" s="33"/>
      <c r="E4" s="33"/>
      <c r="F4" s="12"/>
      <c r="G4" s="32"/>
      <c r="H4" s="32"/>
      <c r="I4" s="32"/>
      <c r="J4" s="32"/>
      <c r="K4" s="32"/>
      <c r="L4" s="1"/>
      <c r="M4" s="1"/>
      <c r="N4" s="1"/>
    </row>
    <row r="5" spans="1:14" hidden="1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1:14" x14ac:dyDescent="0.35">
      <c r="B6" s="85" t="s">
        <v>39</v>
      </c>
      <c r="C6" s="86" t="s">
        <v>42</v>
      </c>
      <c r="D6" s="86" t="s">
        <v>6</v>
      </c>
      <c r="E6" s="86" t="s">
        <v>43</v>
      </c>
      <c r="F6" s="19"/>
      <c r="G6" s="18"/>
      <c r="H6" s="87" t="str">
        <f>D3</f>
        <v>Intra (2)</v>
      </c>
      <c r="I6" s="86" t="s">
        <v>6</v>
      </c>
      <c r="J6" s="86" t="s">
        <v>43</v>
      </c>
      <c r="K6" s="12"/>
      <c r="L6" s="87" t="str">
        <f>E3</f>
        <v>Inter (3)</v>
      </c>
      <c r="M6" s="86" t="s">
        <v>6</v>
      </c>
      <c r="N6" s="86" t="s">
        <v>43</v>
      </c>
    </row>
    <row r="7" spans="1:14" hidden="1" x14ac:dyDescent="0.35">
      <c r="B7" s="7" t="s">
        <v>46</v>
      </c>
      <c r="C7" s="38"/>
      <c r="D7" s="38"/>
      <c r="E7" s="38"/>
      <c r="F7" s="12"/>
      <c r="G7" s="32"/>
      <c r="H7" s="35" t="s">
        <v>46</v>
      </c>
      <c r="I7" s="38"/>
      <c r="J7" s="38"/>
      <c r="K7" s="12"/>
      <c r="L7" s="35" t="s">
        <v>46</v>
      </c>
      <c r="M7" s="38"/>
      <c r="N7" s="38"/>
    </row>
    <row r="8" spans="1:14" hidden="1" x14ac:dyDescent="0.35">
      <c r="B8" s="7"/>
      <c r="C8" s="27"/>
      <c r="D8" s="27"/>
      <c r="E8" s="27"/>
      <c r="F8" s="32"/>
      <c r="G8" s="32"/>
      <c r="H8" s="35"/>
      <c r="I8" s="27"/>
      <c r="J8" s="27"/>
      <c r="K8" s="32"/>
      <c r="L8" s="35"/>
      <c r="M8" s="27"/>
      <c r="N8" s="27"/>
    </row>
    <row r="9" spans="1:14" x14ac:dyDescent="0.35">
      <c r="B9" s="13" t="s">
        <v>44</v>
      </c>
      <c r="C9" s="80">
        <v>2E-3</v>
      </c>
      <c r="D9" s="80">
        <v>2E-3</v>
      </c>
      <c r="E9" s="80">
        <v>2E-3</v>
      </c>
      <c r="F9" s="32"/>
      <c r="G9" s="32"/>
      <c r="H9" s="36" t="s">
        <v>44</v>
      </c>
      <c r="I9" s="80">
        <v>2E-3</v>
      </c>
      <c r="J9" s="80">
        <v>2E-3</v>
      </c>
      <c r="K9" s="32"/>
      <c r="L9" s="36" t="s">
        <v>44</v>
      </c>
      <c r="M9" s="78">
        <v>2E-3</v>
      </c>
      <c r="N9" s="78">
        <v>2E-3</v>
      </c>
    </row>
    <row r="10" spans="1:14" x14ac:dyDescent="0.35">
      <c r="B10" s="14" t="s">
        <v>45</v>
      </c>
      <c r="C10" s="80">
        <v>3.0000000000000001E-3</v>
      </c>
      <c r="D10" s="80">
        <v>3.0000000000000001E-3</v>
      </c>
      <c r="E10" s="80">
        <v>3.0000000000000001E-3</v>
      </c>
      <c r="F10" s="32"/>
      <c r="G10" s="32"/>
      <c r="H10" s="37" t="s">
        <v>45</v>
      </c>
      <c r="I10" s="80">
        <v>3.0000000000000001E-3</v>
      </c>
      <c r="J10" s="80">
        <v>3.0000000000000001E-3</v>
      </c>
      <c r="K10" s="32"/>
      <c r="L10" s="37" t="s">
        <v>45</v>
      </c>
      <c r="M10" s="78">
        <v>3.0000000000000001E-3</v>
      </c>
      <c r="N10" s="78">
        <v>3.0000000000000001E-3</v>
      </c>
    </row>
    <row r="11" spans="1:14" x14ac:dyDescent="0.35">
      <c r="B11" s="14" t="s">
        <v>49</v>
      </c>
      <c r="C11" s="80">
        <v>8.9999999999999993E-3</v>
      </c>
      <c r="D11" s="84"/>
      <c r="E11" s="84"/>
      <c r="F11" s="32"/>
      <c r="G11" s="32"/>
      <c r="H11" s="37" t="s">
        <v>49</v>
      </c>
      <c r="I11" s="84"/>
      <c r="J11" s="84"/>
      <c r="K11" s="32"/>
      <c r="L11" s="37" t="s">
        <v>49</v>
      </c>
      <c r="M11" s="84"/>
      <c r="N11" s="84"/>
    </row>
    <row r="12" spans="1:14" x14ac:dyDescent="0.35">
      <c r="B12" s="14"/>
      <c r="C12" s="76"/>
      <c r="D12" s="77"/>
      <c r="E12" s="77"/>
      <c r="F12" s="32"/>
      <c r="G12" s="32"/>
      <c r="H12" s="37"/>
      <c r="I12" s="77"/>
      <c r="J12" s="77"/>
      <c r="K12" s="32"/>
      <c r="L12" s="37"/>
      <c r="M12" s="77"/>
      <c r="N12" s="77"/>
    </row>
    <row r="13" spans="1:14" x14ac:dyDescent="0.35">
      <c r="B13" s="15" t="s">
        <v>23</v>
      </c>
      <c r="C13" s="76"/>
      <c r="D13" s="80">
        <v>1.55E-2</v>
      </c>
      <c r="E13" s="80">
        <v>1.4999999999999999E-2</v>
      </c>
      <c r="F13" s="32"/>
      <c r="G13" s="32"/>
      <c r="H13" s="39" t="s">
        <v>23</v>
      </c>
      <c r="I13" s="80">
        <v>1.55E-2</v>
      </c>
      <c r="J13" s="80">
        <v>1.4999999999999999E-2</v>
      </c>
      <c r="K13" s="32"/>
      <c r="L13" s="39" t="s">
        <v>23</v>
      </c>
      <c r="M13" s="78">
        <v>0.02</v>
      </c>
      <c r="N13" s="78">
        <v>0.02</v>
      </c>
    </row>
    <row r="14" spans="1:14" x14ac:dyDescent="0.35">
      <c r="B14" s="15" t="s">
        <v>22</v>
      </c>
      <c r="C14" s="76"/>
      <c r="D14" s="80">
        <v>1.35E-2</v>
      </c>
      <c r="E14" s="80">
        <v>1.2500000000000001E-2</v>
      </c>
      <c r="F14" s="32"/>
      <c r="G14" s="32"/>
      <c r="H14" s="39" t="s">
        <v>22</v>
      </c>
      <c r="I14" s="80">
        <v>1.35E-2</v>
      </c>
      <c r="J14" s="80">
        <v>1.2500000000000001E-2</v>
      </c>
      <c r="K14" s="32"/>
      <c r="L14" s="39" t="s">
        <v>22</v>
      </c>
      <c r="M14" s="78">
        <v>0.02</v>
      </c>
      <c r="N14" s="78">
        <v>0.02</v>
      </c>
    </row>
    <row r="15" spans="1:14" x14ac:dyDescent="0.35">
      <c r="B15" s="15" t="s">
        <v>47</v>
      </c>
      <c r="C15" s="76"/>
      <c r="D15" s="80">
        <v>1.55E-2</v>
      </c>
      <c r="E15" s="80">
        <v>1.2500000000000001E-2</v>
      </c>
      <c r="F15" s="32"/>
      <c r="G15" s="32"/>
      <c r="H15" s="39" t="s">
        <v>47</v>
      </c>
      <c r="I15" s="80">
        <v>1.55E-2</v>
      </c>
      <c r="J15" s="80">
        <v>1.2500000000000001E-2</v>
      </c>
      <c r="K15" s="32"/>
      <c r="L15" s="39" t="s">
        <v>47</v>
      </c>
      <c r="M15" s="78">
        <v>0.02</v>
      </c>
      <c r="N15" s="78">
        <v>0.02</v>
      </c>
    </row>
    <row r="16" spans="1:14" x14ac:dyDescent="0.35">
      <c r="B16" s="15" t="s">
        <v>48</v>
      </c>
      <c r="C16" s="76"/>
      <c r="D16" s="80">
        <v>1.55E-2</v>
      </c>
      <c r="E16" s="80">
        <v>1.2500000000000001E-2</v>
      </c>
      <c r="F16" s="32"/>
      <c r="G16" s="32"/>
      <c r="H16" s="39" t="s">
        <v>48</v>
      </c>
      <c r="I16" s="80">
        <v>1.55E-2</v>
      </c>
      <c r="J16" s="80">
        <v>1.2500000000000001E-2</v>
      </c>
      <c r="K16" s="32"/>
      <c r="L16" s="39" t="s">
        <v>48</v>
      </c>
      <c r="M16" s="78">
        <v>0.02</v>
      </c>
      <c r="N16" s="78">
        <v>0.02</v>
      </c>
    </row>
    <row r="17" spans="2:14" x14ac:dyDescent="0.35">
      <c r="M17" s="88"/>
      <c r="N17" s="88"/>
    </row>
    <row r="18" spans="2:14" s="4" customFormat="1" ht="22.5" x14ac:dyDescent="0.45">
      <c r="B18" s="31" t="s">
        <v>65</v>
      </c>
      <c r="C18" s="146"/>
      <c r="D18" s="146"/>
    </row>
    <row r="19" spans="2:14" hidden="1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hidden="1" x14ac:dyDescent="0.35">
      <c r="B20" s="7" t="s">
        <v>37</v>
      </c>
      <c r="C20" s="33"/>
      <c r="D20" s="33"/>
      <c r="E20" s="33"/>
      <c r="F20" s="12"/>
      <c r="G20" s="32"/>
      <c r="H20" s="32"/>
      <c r="I20" s="32"/>
      <c r="J20" s="32"/>
      <c r="K20" s="32"/>
      <c r="L20" s="1"/>
      <c r="M20" s="1"/>
      <c r="N20" s="1"/>
    </row>
    <row r="21" spans="2:14" hidden="1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85" t="s">
        <v>39</v>
      </c>
      <c r="C22" s="86" t="s">
        <v>42</v>
      </c>
      <c r="D22" s="86" t="s">
        <v>6</v>
      </c>
      <c r="E22" s="86" t="s">
        <v>43</v>
      </c>
      <c r="F22" s="19"/>
      <c r="G22" s="18"/>
      <c r="H22" s="87" t="str">
        <f>D19</f>
        <v>Intra (2)</v>
      </c>
      <c r="I22" s="86" t="s">
        <v>6</v>
      </c>
      <c r="J22" s="86" t="s">
        <v>43</v>
      </c>
      <c r="K22" s="12"/>
      <c r="L22" s="87" t="str">
        <f>E19</f>
        <v>Inter (3)</v>
      </c>
      <c r="M22" s="86" t="s">
        <v>6</v>
      </c>
      <c r="N22" s="86" t="s">
        <v>43</v>
      </c>
    </row>
    <row r="23" spans="2:14" hidden="1" x14ac:dyDescent="0.35">
      <c r="B23" s="7" t="s">
        <v>46</v>
      </c>
      <c r="C23" s="38"/>
      <c r="D23" s="38"/>
      <c r="E23" s="38"/>
      <c r="F23" s="12"/>
      <c r="G23" s="32"/>
      <c r="H23" s="35" t="s">
        <v>46</v>
      </c>
      <c r="I23" s="38"/>
      <c r="J23" s="38"/>
      <c r="K23" s="12"/>
      <c r="L23" s="35" t="s">
        <v>46</v>
      </c>
      <c r="M23" s="38"/>
      <c r="N23" s="38"/>
    </row>
    <row r="24" spans="2:14" hidden="1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80">
        <v>2E-3</v>
      </c>
      <c r="D25" s="80">
        <v>2E-3</v>
      </c>
      <c r="E25" s="80">
        <v>2E-3</v>
      </c>
      <c r="F25" s="32"/>
      <c r="G25" s="32"/>
      <c r="H25" s="36" t="s">
        <v>44</v>
      </c>
      <c r="I25" s="80">
        <v>2E-3</v>
      </c>
      <c r="J25" s="80">
        <v>2E-3</v>
      </c>
      <c r="K25" s="32"/>
      <c r="L25" s="36" t="s">
        <v>44</v>
      </c>
      <c r="M25" s="78">
        <v>2E-3</v>
      </c>
      <c r="N25" s="78">
        <v>2E-3</v>
      </c>
    </row>
    <row r="26" spans="2:14" x14ac:dyDescent="0.35">
      <c r="B26" s="14" t="s">
        <v>45</v>
      </c>
      <c r="C26" s="80">
        <v>3.0000000000000001E-3</v>
      </c>
      <c r="D26" s="80">
        <v>3.0000000000000001E-3</v>
      </c>
      <c r="E26" s="80">
        <v>3.0000000000000001E-3</v>
      </c>
      <c r="F26" s="32"/>
      <c r="G26" s="32"/>
      <c r="H26" s="37" t="s">
        <v>45</v>
      </c>
      <c r="I26" s="80">
        <v>3.0000000000000001E-3</v>
      </c>
      <c r="J26" s="80">
        <v>3.0000000000000001E-3</v>
      </c>
      <c r="K26" s="32"/>
      <c r="L26" s="37" t="s">
        <v>45</v>
      </c>
      <c r="M26" s="78">
        <v>3.0000000000000001E-3</v>
      </c>
      <c r="N26" s="78">
        <v>3.0000000000000001E-3</v>
      </c>
    </row>
    <row r="27" spans="2:14" x14ac:dyDescent="0.35">
      <c r="B27" s="14" t="s">
        <v>49</v>
      </c>
      <c r="C27" s="80">
        <v>8.9999999999999993E-3</v>
      </c>
      <c r="D27" s="84"/>
      <c r="E27" s="84"/>
      <c r="F27" s="32"/>
      <c r="G27" s="32"/>
      <c r="H27" s="37" t="s">
        <v>49</v>
      </c>
      <c r="I27" s="84"/>
      <c r="J27" s="84"/>
      <c r="K27" s="32"/>
      <c r="L27" s="37" t="s">
        <v>49</v>
      </c>
      <c r="M27" s="84"/>
      <c r="N27" s="84"/>
    </row>
    <row r="28" spans="2:14" x14ac:dyDescent="0.35">
      <c r="B28" s="14"/>
      <c r="C28" s="76"/>
      <c r="D28" s="77"/>
      <c r="E28" s="77"/>
      <c r="F28" s="32"/>
      <c r="G28" s="32"/>
      <c r="H28" s="37"/>
      <c r="I28" s="77"/>
      <c r="J28" s="77"/>
      <c r="K28" s="32"/>
      <c r="L28" s="37"/>
      <c r="M28" s="77"/>
      <c r="N28" s="77"/>
    </row>
    <row r="29" spans="2:14" x14ac:dyDescent="0.35">
      <c r="B29" s="15" t="s">
        <v>23</v>
      </c>
      <c r="C29" s="76"/>
      <c r="D29" s="80">
        <v>1.55E-2</v>
      </c>
      <c r="E29" s="80">
        <v>5.0000000000000001E-3</v>
      </c>
      <c r="F29" s="32"/>
      <c r="G29" s="32"/>
      <c r="H29" s="39" t="s">
        <v>23</v>
      </c>
      <c r="I29" s="80">
        <v>1.55E-2</v>
      </c>
      <c r="J29" s="80">
        <v>8.0000000000000002E-3</v>
      </c>
      <c r="K29" s="32"/>
      <c r="L29" s="39" t="s">
        <v>23</v>
      </c>
      <c r="M29" s="78">
        <v>0.02</v>
      </c>
      <c r="N29" s="78">
        <v>0.02</v>
      </c>
    </row>
    <row r="30" spans="2:14" x14ac:dyDescent="0.35">
      <c r="B30" s="15" t="s">
        <v>22</v>
      </c>
      <c r="C30" s="76"/>
      <c r="D30" s="80">
        <v>1.35E-2</v>
      </c>
      <c r="E30" s="80">
        <v>5.0000000000000001E-3</v>
      </c>
      <c r="F30" s="32"/>
      <c r="G30" s="32"/>
      <c r="H30" s="39" t="s">
        <v>22</v>
      </c>
      <c r="I30" s="80">
        <v>1.35E-2</v>
      </c>
      <c r="J30" s="80">
        <v>8.0000000000000002E-3</v>
      </c>
      <c r="K30" s="32"/>
      <c r="L30" s="39" t="s">
        <v>22</v>
      </c>
      <c r="M30" s="78">
        <v>0.02</v>
      </c>
      <c r="N30" s="78">
        <v>0.02</v>
      </c>
    </row>
    <row r="31" spans="2:14" x14ac:dyDescent="0.35">
      <c r="B31" s="15" t="s">
        <v>47</v>
      </c>
      <c r="C31" s="76"/>
      <c r="D31" s="80">
        <v>1.55E-2</v>
      </c>
      <c r="E31" s="80">
        <v>5.0000000000000001E-3</v>
      </c>
      <c r="F31" s="32"/>
      <c r="G31" s="32"/>
      <c r="H31" s="39" t="s">
        <v>47</v>
      </c>
      <c r="I31" s="80">
        <v>1.55E-2</v>
      </c>
      <c r="J31" s="80">
        <v>8.0000000000000002E-3</v>
      </c>
      <c r="K31" s="32"/>
      <c r="L31" s="39" t="s">
        <v>47</v>
      </c>
      <c r="M31" s="78">
        <v>0.02</v>
      </c>
      <c r="N31" s="78">
        <v>0.02</v>
      </c>
    </row>
    <row r="32" spans="2:14" x14ac:dyDescent="0.35">
      <c r="B32" s="15" t="s">
        <v>48</v>
      </c>
      <c r="C32" s="76"/>
      <c r="D32" s="80">
        <v>1.55E-2</v>
      </c>
      <c r="E32" s="80">
        <v>5.0000000000000001E-3</v>
      </c>
      <c r="F32" s="32"/>
      <c r="G32" s="32"/>
      <c r="H32" s="39" t="s">
        <v>48</v>
      </c>
      <c r="I32" s="80">
        <v>1.55E-2</v>
      </c>
      <c r="J32" s="80">
        <v>8.0000000000000002E-3</v>
      </c>
      <c r="K32" s="32"/>
      <c r="L32" s="39" t="s">
        <v>48</v>
      </c>
      <c r="M32" s="78">
        <v>0.02</v>
      </c>
      <c r="N32" s="78">
        <v>0.02</v>
      </c>
    </row>
    <row r="34" spans="2:14" s="4" customFormat="1" ht="22.5" x14ac:dyDescent="0.45">
      <c r="B34" s="31" t="s">
        <v>61</v>
      </c>
      <c r="C34" s="146"/>
      <c r="D34" s="146"/>
    </row>
    <row r="35" spans="2:14" hidden="1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hidden="1" x14ac:dyDescent="0.35">
      <c r="B36" s="7" t="s">
        <v>37</v>
      </c>
      <c r="C36" s="33"/>
      <c r="D36" s="33"/>
      <c r="E36" s="33"/>
      <c r="F36" s="12"/>
      <c r="G36" s="32"/>
      <c r="H36" s="32"/>
      <c r="I36" s="32"/>
      <c r="J36" s="32"/>
      <c r="K36" s="32"/>
      <c r="L36" s="1"/>
      <c r="M36" s="1"/>
      <c r="N36" s="1"/>
    </row>
    <row r="37" spans="2:14" hidden="1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85" t="s">
        <v>39</v>
      </c>
      <c r="C38" s="86" t="s">
        <v>42</v>
      </c>
      <c r="D38" s="86" t="s">
        <v>6</v>
      </c>
      <c r="E38" s="86" t="s">
        <v>43</v>
      </c>
      <c r="F38" s="19"/>
      <c r="G38" s="18"/>
      <c r="H38" s="87" t="str">
        <f>D35</f>
        <v>Intra (2)</v>
      </c>
      <c r="I38" s="86" t="s">
        <v>6</v>
      </c>
      <c r="J38" s="86" t="s">
        <v>43</v>
      </c>
      <c r="K38" s="12"/>
      <c r="L38" s="87" t="str">
        <f>E35</f>
        <v>Inter (3)</v>
      </c>
      <c r="M38" s="86" t="s">
        <v>6</v>
      </c>
      <c r="N38" s="86" t="s">
        <v>43</v>
      </c>
    </row>
    <row r="39" spans="2:14" hidden="1" x14ac:dyDescent="0.35">
      <c r="B39" s="7" t="s">
        <v>46</v>
      </c>
      <c r="C39" s="38"/>
      <c r="D39" s="38"/>
      <c r="E39" s="38"/>
      <c r="F39" s="12"/>
      <c r="G39" s="32"/>
      <c r="H39" s="35" t="s">
        <v>46</v>
      </c>
      <c r="I39" s="38"/>
      <c r="J39" s="38"/>
      <c r="K39" s="12"/>
      <c r="L39" s="35" t="s">
        <v>46</v>
      </c>
      <c r="M39" s="38"/>
      <c r="N39" s="38"/>
    </row>
    <row r="40" spans="2:14" hidden="1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80">
        <v>2E-3</v>
      </c>
      <c r="D41" s="80">
        <v>2E-3</v>
      </c>
      <c r="E41" s="80">
        <v>2E-3</v>
      </c>
      <c r="F41" s="32"/>
      <c r="G41" s="32"/>
      <c r="H41" s="36" t="s">
        <v>44</v>
      </c>
      <c r="I41" s="80">
        <v>2E-3</v>
      </c>
      <c r="J41" s="80">
        <v>2E-3</v>
      </c>
      <c r="K41" s="32"/>
      <c r="L41" s="36" t="s">
        <v>44</v>
      </c>
      <c r="M41" s="79">
        <v>1.15E-2</v>
      </c>
      <c r="N41" s="78">
        <v>2E-3</v>
      </c>
    </row>
    <row r="42" spans="2:14" x14ac:dyDescent="0.35">
      <c r="B42" s="14" t="s">
        <v>45</v>
      </c>
      <c r="C42" s="80">
        <v>3.0000000000000001E-3</v>
      </c>
      <c r="D42" s="80">
        <v>3.0000000000000001E-3</v>
      </c>
      <c r="E42" s="80">
        <v>3.0000000000000001E-3</v>
      </c>
      <c r="F42" s="32"/>
      <c r="G42" s="32"/>
      <c r="H42" s="37" t="s">
        <v>45</v>
      </c>
      <c r="I42" s="80">
        <v>3.0000000000000001E-3</v>
      </c>
      <c r="J42" s="80">
        <v>3.0000000000000001E-3</v>
      </c>
      <c r="K42" s="32"/>
      <c r="L42" s="37" t="s">
        <v>45</v>
      </c>
      <c r="M42" s="79">
        <v>1.4999999999999999E-2</v>
      </c>
      <c r="N42" s="78">
        <v>3.0000000000000001E-3</v>
      </c>
    </row>
    <row r="43" spans="2:14" x14ac:dyDescent="0.35">
      <c r="B43" s="14" t="s">
        <v>49</v>
      </c>
      <c r="C43" s="80">
        <v>8.9999999999999993E-3</v>
      </c>
      <c r="D43" s="84"/>
      <c r="E43" s="84"/>
      <c r="F43" s="32"/>
      <c r="G43" s="32"/>
      <c r="H43" s="37" t="s">
        <v>49</v>
      </c>
      <c r="I43" s="84"/>
      <c r="J43" s="84"/>
      <c r="K43" s="32"/>
      <c r="L43" s="37" t="s">
        <v>49</v>
      </c>
      <c r="M43" s="76"/>
      <c r="N43" s="76"/>
    </row>
    <row r="44" spans="2:14" x14ac:dyDescent="0.35">
      <c r="B44" s="14"/>
      <c r="C44" s="76"/>
      <c r="D44" s="77"/>
      <c r="E44" s="77"/>
      <c r="F44" s="32"/>
      <c r="G44" s="32"/>
      <c r="H44" s="37"/>
      <c r="I44" s="77"/>
      <c r="J44" s="77"/>
      <c r="K44" s="32"/>
      <c r="L44" s="37"/>
      <c r="M44" s="89"/>
      <c r="N44" s="89"/>
    </row>
    <row r="45" spans="2:14" x14ac:dyDescent="0.35">
      <c r="B45" s="15" t="s">
        <v>23</v>
      </c>
      <c r="C45" s="76"/>
      <c r="D45" s="80">
        <v>1.6500000000000001E-2</v>
      </c>
      <c r="E45" s="80">
        <v>1.6E-2</v>
      </c>
      <c r="F45" s="32"/>
      <c r="G45" s="32"/>
      <c r="H45" s="39" t="s">
        <v>23</v>
      </c>
      <c r="I45" s="80">
        <v>1.6500000000000001E-2</v>
      </c>
      <c r="J45" s="80">
        <v>1.6E-2</v>
      </c>
      <c r="K45" s="32"/>
      <c r="L45" s="39" t="s">
        <v>23</v>
      </c>
      <c r="M45" s="78">
        <v>0.02</v>
      </c>
      <c r="N45" s="79">
        <v>1.8499999999999999E-2</v>
      </c>
    </row>
    <row r="46" spans="2:14" x14ac:dyDescent="0.35">
      <c r="B46" s="15" t="s">
        <v>22</v>
      </c>
      <c r="C46" s="76"/>
      <c r="D46" s="80">
        <v>1.4500000000000001E-2</v>
      </c>
      <c r="E46" s="80">
        <v>1.35E-2</v>
      </c>
      <c r="F46" s="32"/>
      <c r="G46" s="32"/>
      <c r="H46" s="39" t="s">
        <v>22</v>
      </c>
      <c r="I46" s="80">
        <v>1.4500000000000001E-2</v>
      </c>
      <c r="J46" s="80">
        <v>1.35E-2</v>
      </c>
      <c r="K46" s="32"/>
      <c r="L46" s="39" t="s">
        <v>22</v>
      </c>
      <c r="M46" s="78">
        <v>0.02</v>
      </c>
      <c r="N46" s="79">
        <v>1.8499999999999999E-2</v>
      </c>
    </row>
    <row r="47" spans="2:14" x14ac:dyDescent="0.35">
      <c r="B47" s="15" t="s">
        <v>47</v>
      </c>
      <c r="C47" s="76"/>
      <c r="D47" s="80">
        <v>1.6500000000000001E-2</v>
      </c>
      <c r="E47" s="80">
        <v>1.35E-2</v>
      </c>
      <c r="F47" s="32"/>
      <c r="G47" s="32"/>
      <c r="H47" s="39" t="s">
        <v>47</v>
      </c>
      <c r="I47" s="80">
        <v>1.6500000000000001E-2</v>
      </c>
      <c r="J47" s="80">
        <v>1.35E-2</v>
      </c>
      <c r="K47" s="32"/>
      <c r="L47" s="39" t="s">
        <v>47</v>
      </c>
      <c r="M47" s="78">
        <v>0.02</v>
      </c>
      <c r="N47" s="79">
        <v>1.8499999999999999E-2</v>
      </c>
    </row>
    <row r="48" spans="2:14" x14ac:dyDescent="0.35">
      <c r="B48" s="15" t="s">
        <v>48</v>
      </c>
      <c r="C48" s="76"/>
      <c r="D48" s="80">
        <v>1.6500000000000001E-2</v>
      </c>
      <c r="E48" s="80">
        <v>1.35E-2</v>
      </c>
      <c r="F48" s="32"/>
      <c r="G48" s="32"/>
      <c r="H48" s="39" t="s">
        <v>48</v>
      </c>
      <c r="I48" s="80">
        <v>1.6500000000000001E-2</v>
      </c>
      <c r="J48" s="80">
        <v>1.35E-2</v>
      </c>
      <c r="K48" s="32"/>
      <c r="L48" s="39" t="s">
        <v>48</v>
      </c>
      <c r="M48" s="78">
        <v>0.02</v>
      </c>
      <c r="N48" s="79">
        <v>1.8499999999999999E-2</v>
      </c>
    </row>
  </sheetData>
  <mergeCells count="3">
    <mergeCell ref="C2:D2"/>
    <mergeCell ref="C18:D18"/>
    <mergeCell ref="C34:D3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showGridLines="0" zoomScale="90" zoomScaleNormal="90" workbookViewId="0">
      <selection activeCell="O26" sqref="O26"/>
    </sheetView>
  </sheetViews>
  <sheetFormatPr baseColWidth="10" defaultRowHeight="14.5" x14ac:dyDescent="0.35"/>
  <cols>
    <col min="1" max="1" width="3.1796875" style="32" customWidth="1"/>
    <col min="2" max="2" width="25.6328125" style="32" bestFit="1" customWidth="1"/>
    <col min="3" max="4" width="8.6328125" style="32" customWidth="1"/>
    <col min="5" max="13" width="10.90625" style="101"/>
    <col min="14" max="16384" width="10.90625" style="32"/>
  </cols>
  <sheetData>
    <row r="1" spans="1:13" s="35" customFormat="1" x14ac:dyDescent="0.35">
      <c r="A1" s="99"/>
      <c r="E1" s="100"/>
      <c r="F1" s="100"/>
      <c r="G1" s="100"/>
      <c r="H1" s="100"/>
      <c r="I1" s="100"/>
      <c r="J1" s="100"/>
      <c r="K1" s="100"/>
      <c r="L1" s="100"/>
      <c r="M1" s="100"/>
    </row>
    <row r="2" spans="1:13" s="4" customFormat="1" ht="22.5" x14ac:dyDescent="0.45">
      <c r="B2" s="6" t="s">
        <v>6</v>
      </c>
    </row>
    <row r="3" spans="1:13" s="4" customFormat="1" ht="14.5" customHeight="1" x14ac:dyDescent="0.45">
      <c r="B3" s="6"/>
      <c r="E3" s="147" t="s">
        <v>6</v>
      </c>
      <c r="F3" s="147"/>
      <c r="G3" s="147"/>
      <c r="H3" s="147" t="s">
        <v>7</v>
      </c>
      <c r="I3" s="147"/>
      <c r="J3" s="147"/>
    </row>
    <row r="4" spans="1:13" s="4" customFormat="1" ht="14.5" customHeight="1" x14ac:dyDescent="0.45">
      <c r="B4" s="6"/>
      <c r="C4" s="101" t="s">
        <v>14</v>
      </c>
      <c r="D4" s="101" t="s">
        <v>15</v>
      </c>
      <c r="E4" s="102" t="s">
        <v>1</v>
      </c>
      <c r="F4" s="102" t="s">
        <v>2</v>
      </c>
      <c r="G4" s="102" t="s">
        <v>3</v>
      </c>
      <c r="H4" s="102" t="s">
        <v>1</v>
      </c>
      <c r="I4" s="102" t="s">
        <v>2</v>
      </c>
      <c r="J4" s="102" t="s">
        <v>3</v>
      </c>
    </row>
    <row r="5" spans="1:13" s="4" customFormat="1" ht="14.5" customHeight="1" x14ac:dyDescent="0.35">
      <c r="B5" s="103" t="s">
        <v>99</v>
      </c>
      <c r="C5" s="101" t="s">
        <v>16</v>
      </c>
      <c r="D5" s="101" t="s">
        <v>16</v>
      </c>
      <c r="E5" s="107">
        <v>5.0000000000000001E-3</v>
      </c>
      <c r="F5" s="107">
        <v>0.01</v>
      </c>
      <c r="G5" s="107">
        <v>6.5000000000000002E-2</v>
      </c>
      <c r="H5" s="107">
        <v>5.0000000000000001E-3</v>
      </c>
      <c r="I5" s="107">
        <v>0.01</v>
      </c>
      <c r="J5" s="107">
        <v>6.5000000000000002E-2</v>
      </c>
    </row>
    <row r="6" spans="1:13" s="4" customFormat="1" ht="14.5" customHeight="1" x14ac:dyDescent="0.35">
      <c r="B6" s="103" t="s">
        <v>21</v>
      </c>
      <c r="C6" s="101" t="s">
        <v>16</v>
      </c>
      <c r="D6" s="101" t="s">
        <v>16</v>
      </c>
      <c r="E6" s="107">
        <v>3.2000000000000002E-3</v>
      </c>
      <c r="F6" s="107">
        <v>6.7999999999999996E-3</v>
      </c>
      <c r="G6" s="107">
        <v>4.2500000000000003E-2</v>
      </c>
      <c r="H6" s="107">
        <v>3.2000000000000002E-3</v>
      </c>
      <c r="I6" s="107">
        <v>6.7999999999999996E-3</v>
      </c>
      <c r="J6" s="107">
        <v>4.2500000000000003E-2</v>
      </c>
    </row>
    <row r="7" spans="1:13" s="4" customFormat="1" ht="14.5" customHeight="1" x14ac:dyDescent="0.35">
      <c r="B7" s="103" t="s">
        <v>100</v>
      </c>
      <c r="C7" s="101" t="s">
        <v>16</v>
      </c>
      <c r="D7" s="101"/>
      <c r="E7" s="100"/>
      <c r="F7" s="100"/>
      <c r="G7" s="108">
        <v>4.4999999999999997E-3</v>
      </c>
      <c r="H7" s="100"/>
      <c r="I7" s="100"/>
      <c r="J7" s="108">
        <v>4.4999999999999997E-3</v>
      </c>
    </row>
    <row r="8" spans="1:13" s="4" customFormat="1" ht="14.5" customHeight="1" x14ac:dyDescent="0.35">
      <c r="B8" s="103" t="s">
        <v>101</v>
      </c>
      <c r="C8" s="101"/>
      <c r="D8" s="101" t="s">
        <v>16</v>
      </c>
      <c r="E8" s="100"/>
      <c r="F8" s="100"/>
      <c r="G8" s="108">
        <v>5.4999999999999997E-3</v>
      </c>
      <c r="H8" s="100"/>
      <c r="I8" s="100"/>
      <c r="J8" s="108">
        <v>5.4999999999999997E-3</v>
      </c>
    </row>
    <row r="9" spans="1:13" s="4" customFormat="1" ht="14.5" customHeight="1" x14ac:dyDescent="0.35">
      <c r="B9" s="103" t="s">
        <v>102</v>
      </c>
      <c r="C9" s="101" t="s">
        <v>16</v>
      </c>
      <c r="D9" s="101"/>
      <c r="E9" s="108">
        <v>1.3999999999999999E-4</v>
      </c>
      <c r="F9" s="108">
        <v>1.3999999999999999E-4</v>
      </c>
      <c r="G9" s="108">
        <v>1.3999999999999999E-4</v>
      </c>
      <c r="H9" s="108">
        <v>1E-4</v>
      </c>
      <c r="I9" s="108">
        <v>1E-4</v>
      </c>
      <c r="J9" s="108">
        <v>1E-4</v>
      </c>
    </row>
    <row r="10" spans="1:13" s="4" customFormat="1" ht="14.5" customHeight="1" x14ac:dyDescent="0.35">
      <c r="B10" s="103" t="s">
        <v>103</v>
      </c>
      <c r="C10" s="101"/>
      <c r="D10" s="101" t="s">
        <v>16</v>
      </c>
      <c r="E10" s="108">
        <v>3.3E-4</v>
      </c>
      <c r="F10" s="108">
        <v>3.3E-4</v>
      </c>
      <c r="G10" s="108">
        <v>3.3E-4</v>
      </c>
      <c r="H10" s="108">
        <v>2.7999999999999998E-4</v>
      </c>
      <c r="I10" s="108">
        <v>2.7999999999999998E-4</v>
      </c>
      <c r="J10" s="108">
        <v>2.7999999999999998E-4</v>
      </c>
    </row>
    <row r="11" spans="1:13" s="4" customFormat="1" ht="14.5" customHeight="1" x14ac:dyDescent="0.45">
      <c r="B11" s="6"/>
    </row>
    <row r="12" spans="1:13" s="4" customFormat="1" ht="14.5" customHeight="1" x14ac:dyDescent="0.45">
      <c r="B12" s="6"/>
      <c r="D12" s="104" t="s">
        <v>76</v>
      </c>
      <c r="E12" s="105">
        <f>E$5+E$6+(E$9)*Inputs!$F13</f>
        <v>8.2000000000000007E-3</v>
      </c>
      <c r="F12" s="105">
        <f>F$5+F$6+(F$9)*Inputs!$F13</f>
        <v>1.6799999999999999E-2</v>
      </c>
      <c r="G12" s="105">
        <f>G$5+G$6+(G$7+G$9)*Inputs!$F13</f>
        <v>0.10750000000000001</v>
      </c>
      <c r="H12" s="105">
        <f>H$5+H$6+(H$9)*Inputs!$F13</f>
        <v>8.2000000000000007E-3</v>
      </c>
      <c r="I12" s="105">
        <f>I$5+I$6+(I$9)*Inputs!$F13</f>
        <v>1.6799999999999999E-2</v>
      </c>
      <c r="J12" s="105">
        <f>J$5+J$6+(J$7+J$9)*Inputs!$F13</f>
        <v>0.10750000000000001</v>
      </c>
    </row>
    <row r="13" spans="1:13" s="4" customFormat="1" ht="14.5" customHeight="1" x14ac:dyDescent="0.45">
      <c r="B13" s="6"/>
      <c r="D13" s="104" t="s">
        <v>75</v>
      </c>
      <c r="E13" s="105">
        <f>E$5+E$6+(E$9)*Inputs!$F14</f>
        <v>8.2000000000000007E-3</v>
      </c>
      <c r="F13" s="105">
        <f>F$5+F$6+(F$9)*Inputs!$F14</f>
        <v>1.6799999999999999E-2</v>
      </c>
      <c r="G13" s="105">
        <f>G$5+G$6+(G$7+G$9)*Inputs!$F14</f>
        <v>0.10750000000000001</v>
      </c>
      <c r="H13" s="105">
        <f>H$5+H$6+(H$9)*Inputs!$F14</f>
        <v>8.2000000000000007E-3</v>
      </c>
      <c r="I13" s="105">
        <f>I$5+I$6+(I$9)*Inputs!$F14</f>
        <v>1.6799999999999999E-2</v>
      </c>
      <c r="J13" s="105">
        <f>J$5+J$6+(J$7+J$9)*Inputs!$F14</f>
        <v>0.10750000000000001</v>
      </c>
    </row>
    <row r="14" spans="1:13" s="4" customFormat="1" ht="14.5" customHeight="1" x14ac:dyDescent="0.45">
      <c r="B14" s="6"/>
      <c r="D14" s="104" t="s">
        <v>15</v>
      </c>
      <c r="E14" s="105">
        <f>E$5+E$6+(E$10)*Inputs!$F15</f>
        <v>8.2000000000000007E-3</v>
      </c>
      <c r="F14" s="105">
        <f>F$5+F$6+(F$10)*Inputs!$F15</f>
        <v>1.6799999999999999E-2</v>
      </c>
      <c r="G14" s="105">
        <f>G$5+G$6+(G$8+G$10)*Inputs!$F15</f>
        <v>0.10750000000000001</v>
      </c>
      <c r="H14" s="105">
        <f>H$5+H$6+(H$10)*Inputs!$F15</f>
        <v>8.2000000000000007E-3</v>
      </c>
      <c r="I14" s="105">
        <f>I$5+I$6+(I$10)*Inputs!$F15</f>
        <v>1.6799999999999999E-2</v>
      </c>
      <c r="J14" s="105">
        <f>J$5+J$6+(J$8+J$10)*Inputs!$F15</f>
        <v>0.10750000000000001</v>
      </c>
    </row>
    <row r="15" spans="1:13" s="4" customFormat="1" ht="22.5" x14ac:dyDescent="0.45">
      <c r="B15" s="6" t="s">
        <v>0</v>
      </c>
    </row>
    <row r="16" spans="1:13" x14ac:dyDescent="0.35">
      <c r="E16" s="147" t="s">
        <v>0</v>
      </c>
      <c r="F16" s="147"/>
      <c r="G16" s="147"/>
      <c r="H16" s="147" t="s">
        <v>4</v>
      </c>
      <c r="I16" s="147"/>
      <c r="J16" s="147"/>
      <c r="K16" s="147" t="s">
        <v>5</v>
      </c>
      <c r="L16" s="147"/>
      <c r="M16" s="147"/>
    </row>
    <row r="17" spans="2:18" s="101" customFormat="1" x14ac:dyDescent="0.35">
      <c r="C17" s="101" t="s">
        <v>14</v>
      </c>
      <c r="D17" s="101" t="s">
        <v>15</v>
      </c>
      <c r="E17" s="102" t="s">
        <v>1</v>
      </c>
      <c r="F17" s="102" t="s">
        <v>2</v>
      </c>
      <c r="G17" s="102" t="s">
        <v>3</v>
      </c>
      <c r="H17" s="102" t="s">
        <v>1</v>
      </c>
      <c r="I17" s="102" t="s">
        <v>2</v>
      </c>
      <c r="J17" s="102" t="s">
        <v>3</v>
      </c>
      <c r="K17" s="102" t="s">
        <v>1</v>
      </c>
      <c r="L17" s="102" t="s">
        <v>2</v>
      </c>
      <c r="M17" s="102" t="s">
        <v>3</v>
      </c>
    </row>
    <row r="18" spans="2:18" x14ac:dyDescent="0.35">
      <c r="B18" s="103" t="s">
        <v>13</v>
      </c>
      <c r="C18" s="101" t="s">
        <v>16</v>
      </c>
      <c r="D18" s="101" t="s">
        <v>16</v>
      </c>
      <c r="E18" s="107">
        <v>3.0000000000000001E-3</v>
      </c>
      <c r="F18" s="107">
        <v>3.0000000000000001E-3</v>
      </c>
      <c r="G18" s="107">
        <v>5.0000000000000001E-3</v>
      </c>
      <c r="H18" s="107">
        <v>3.0000000000000001E-3</v>
      </c>
      <c r="I18" s="107">
        <v>3.0000000000000001E-3</v>
      </c>
      <c r="J18" s="107">
        <v>5.0000000000000001E-3</v>
      </c>
      <c r="K18" s="107">
        <v>3.0000000000000001E-3</v>
      </c>
      <c r="L18" s="107">
        <v>3.0000000000000001E-3</v>
      </c>
      <c r="M18" s="107">
        <v>5.0000000000000001E-3</v>
      </c>
    </row>
    <row r="19" spans="2:18" x14ac:dyDescent="0.35">
      <c r="B19" s="103" t="s">
        <v>8</v>
      </c>
      <c r="C19" s="101" t="s">
        <v>16</v>
      </c>
      <c r="D19" s="101" t="s">
        <v>16</v>
      </c>
      <c r="E19" s="108">
        <v>3.2000000000000003E-4</v>
      </c>
      <c r="F19" s="108">
        <v>3.2000000000000003E-4</v>
      </c>
      <c r="G19" s="108">
        <v>3.2000000000000003E-4</v>
      </c>
      <c r="H19" s="108">
        <v>1.85E-4</v>
      </c>
      <c r="I19" s="108">
        <v>1.85E-4</v>
      </c>
      <c r="J19" s="108">
        <v>1.85E-4</v>
      </c>
      <c r="K19" s="108">
        <v>3.2000000000000003E-4</v>
      </c>
      <c r="L19" s="108">
        <v>3.2000000000000003E-4</v>
      </c>
      <c r="M19" s="108">
        <v>3.2000000000000003E-4</v>
      </c>
    </row>
    <row r="20" spans="2:18" x14ac:dyDescent="0.35">
      <c r="B20" s="103" t="s">
        <v>9</v>
      </c>
      <c r="C20" s="101" t="s">
        <v>16</v>
      </c>
      <c r="D20" s="101" t="s">
        <v>16</v>
      </c>
      <c r="E20" s="110"/>
      <c r="F20" s="110"/>
      <c r="G20" s="107">
        <v>0.2</v>
      </c>
      <c r="H20" s="110"/>
      <c r="I20" s="110"/>
      <c r="J20" s="107">
        <v>0.2</v>
      </c>
      <c r="K20" s="110"/>
      <c r="L20" s="110"/>
      <c r="M20" s="107">
        <v>0.2</v>
      </c>
    </row>
    <row r="21" spans="2:18" x14ac:dyDescent="0.35">
      <c r="B21" s="103" t="s">
        <v>10</v>
      </c>
      <c r="C21" s="101" t="s">
        <v>16</v>
      </c>
      <c r="D21" s="101" t="s">
        <v>16</v>
      </c>
      <c r="E21" s="108">
        <v>1E-4</v>
      </c>
      <c r="F21" s="108">
        <v>1E-4</v>
      </c>
      <c r="G21" s="108">
        <v>1E-4</v>
      </c>
      <c r="H21" s="108">
        <v>1E-4</v>
      </c>
      <c r="I21" s="108">
        <v>1E-4</v>
      </c>
      <c r="J21" s="108">
        <v>1E-4</v>
      </c>
      <c r="K21" s="108">
        <v>1E-4</v>
      </c>
      <c r="L21" s="108">
        <v>1E-4</v>
      </c>
      <c r="M21" s="108">
        <v>1E-4</v>
      </c>
    </row>
    <row r="22" spans="2:18" x14ac:dyDescent="0.35">
      <c r="B22" s="103" t="s">
        <v>11</v>
      </c>
      <c r="C22" s="101" t="s">
        <v>16</v>
      </c>
      <c r="D22" s="101" t="s">
        <v>16</v>
      </c>
      <c r="E22" s="108">
        <v>1.5E-5</v>
      </c>
      <c r="F22" s="110"/>
      <c r="G22" s="110"/>
      <c r="H22" s="110"/>
      <c r="I22" s="110"/>
      <c r="J22" s="110"/>
      <c r="K22" s="110"/>
      <c r="L22" s="110"/>
      <c r="M22" s="110"/>
    </row>
    <row r="23" spans="2:18" x14ac:dyDescent="0.35">
      <c r="B23" s="103" t="s">
        <v>12</v>
      </c>
      <c r="C23" s="101" t="s">
        <v>16</v>
      </c>
      <c r="D23" s="101" t="s">
        <v>16</v>
      </c>
      <c r="E23" s="108">
        <v>9.0000000000000006E-5</v>
      </c>
      <c r="F23" s="108">
        <v>9.0000000000000006E-5</v>
      </c>
      <c r="G23" s="108">
        <v>9.0000000000000006E-5</v>
      </c>
      <c r="H23" s="108">
        <v>9.0000000000000006E-5</v>
      </c>
      <c r="I23" s="108">
        <v>9.0000000000000006E-5</v>
      </c>
      <c r="J23" s="108">
        <v>9.0000000000000006E-5</v>
      </c>
      <c r="K23" s="108">
        <v>9.0000000000000006E-5</v>
      </c>
      <c r="L23" s="108">
        <v>9.0000000000000006E-5</v>
      </c>
      <c r="M23" s="108">
        <v>9.0000000000000006E-5</v>
      </c>
    </row>
    <row r="24" spans="2:18" x14ac:dyDescent="0.35">
      <c r="B24" s="103" t="s">
        <v>17</v>
      </c>
      <c r="C24" s="101" t="s">
        <v>16</v>
      </c>
      <c r="D24" s="101" t="s">
        <v>16</v>
      </c>
      <c r="E24" s="108">
        <v>8.6000000000000003E-5</v>
      </c>
      <c r="F24" s="108">
        <v>8.6000000000000003E-5</v>
      </c>
      <c r="G24" s="108">
        <v>8.6000000000000003E-5</v>
      </c>
      <c r="H24" s="108">
        <v>7.3999999999999996E-5</v>
      </c>
      <c r="I24" s="108">
        <v>7.3999999999999996E-5</v>
      </c>
      <c r="J24" s="108">
        <v>7.3999999999999996E-5</v>
      </c>
      <c r="K24" s="108">
        <v>7.3999999999999996E-5</v>
      </c>
      <c r="L24" s="108">
        <v>7.3999999999999996E-5</v>
      </c>
      <c r="M24" s="108">
        <v>7.3999999999999996E-5</v>
      </c>
    </row>
    <row r="25" spans="2:18" x14ac:dyDescent="0.35">
      <c r="B25" s="103" t="s">
        <v>18</v>
      </c>
      <c r="C25" s="101"/>
      <c r="D25" s="101"/>
      <c r="E25" s="144"/>
      <c r="F25" s="144">
        <v>0</v>
      </c>
      <c r="G25" s="144">
        <v>0</v>
      </c>
      <c r="H25" s="144"/>
      <c r="I25" s="144">
        <v>0</v>
      </c>
      <c r="J25" s="144">
        <v>0</v>
      </c>
      <c r="K25" s="144"/>
      <c r="L25" s="144">
        <v>0</v>
      </c>
      <c r="M25" s="144">
        <v>0</v>
      </c>
      <c r="O25" s="143" t="s">
        <v>113</v>
      </c>
      <c r="P25" s="143"/>
      <c r="Q25" s="143"/>
      <c r="R25" s="143"/>
    </row>
    <row r="26" spans="2:18" x14ac:dyDescent="0.35">
      <c r="B26" s="103" t="s">
        <v>19</v>
      </c>
      <c r="C26" s="101"/>
      <c r="D26" s="101" t="s">
        <v>16</v>
      </c>
      <c r="E26" s="107">
        <v>2.1999999999999999E-2</v>
      </c>
      <c r="F26" s="107">
        <v>2.1999999999999999E-2</v>
      </c>
      <c r="G26" s="107">
        <v>2.1999999999999999E-2</v>
      </c>
      <c r="H26" s="107">
        <v>2.1999999999999999E-2</v>
      </c>
      <c r="I26" s="107">
        <v>2.1999999999999999E-2</v>
      </c>
      <c r="J26" s="107">
        <v>2.1999999999999999E-2</v>
      </c>
      <c r="K26" s="107">
        <v>2.1999999999999999E-2</v>
      </c>
      <c r="L26" s="107">
        <v>2.1999999999999999E-2</v>
      </c>
      <c r="M26" s="107">
        <v>2.1999999999999999E-2</v>
      </c>
    </row>
    <row r="27" spans="2:18" x14ac:dyDescent="0.35">
      <c r="B27" s="103" t="s">
        <v>20</v>
      </c>
      <c r="C27" s="101"/>
      <c r="D27" s="101" t="s">
        <v>16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O27" s="143" t="s">
        <v>114</v>
      </c>
      <c r="P27" s="143"/>
      <c r="Q27" s="143"/>
      <c r="R27" s="143"/>
    </row>
    <row r="28" spans="2:18" x14ac:dyDescent="0.35">
      <c r="B28" s="106"/>
    </row>
    <row r="29" spans="2:18" x14ac:dyDescent="0.35">
      <c r="D29" s="104" t="s">
        <v>76</v>
      </c>
      <c r="E29" s="105">
        <f>E$18+E$20+(E$19+E$21+E$22+E$23+E$24)*Inputs!$F13</f>
        <v>3.0000000000000001E-3</v>
      </c>
      <c r="F29" s="105">
        <f>F$18+F$20+(F$19+F$21+F$22+F$23+F$24)*Inputs!$F13</f>
        <v>3.0000000000000001E-3</v>
      </c>
      <c r="G29" s="105">
        <f>G$18+G$20+(G$19+G$21+G$22+G$23+G$24)*Inputs!$F13</f>
        <v>0.20500000000000002</v>
      </c>
      <c r="H29" s="105">
        <f>H$18+H$20+(H$19+H$21+H$22+H$23+H$24)*Inputs!$F13</f>
        <v>3.0000000000000001E-3</v>
      </c>
      <c r="I29" s="105">
        <f>I$18+I$20+(I$19+I$21+I$22+I$23+I$24)*Inputs!$F13</f>
        <v>3.0000000000000001E-3</v>
      </c>
      <c r="J29" s="105">
        <f>J$18+J$20+(J$19+J$21+J$22+J$23+J$24)*Inputs!$F13</f>
        <v>0.20500000000000002</v>
      </c>
      <c r="K29" s="105">
        <f>K$18+K$20+(K$19+K$21+K$22+K$23+K$24)*Inputs!$F13</f>
        <v>3.0000000000000001E-3</v>
      </c>
      <c r="L29" s="105">
        <f>L$18+L$20+(L$19+L$21+L$22+L$23+L$24)*Inputs!$F13</f>
        <v>3.0000000000000001E-3</v>
      </c>
      <c r="M29" s="105">
        <f>M$18+M$20+(M$19+M$21+M$22+M$23+M$24)*Inputs!$F13</f>
        <v>0.20500000000000002</v>
      </c>
    </row>
    <row r="30" spans="2:18" x14ac:dyDescent="0.35">
      <c r="D30" s="104" t="s">
        <v>74</v>
      </c>
      <c r="E30" s="105">
        <f>E$18+E$20+(E$19+E$21+E$22+E$23+E$24)*Inputs!$F14</f>
        <v>3.0000000000000001E-3</v>
      </c>
      <c r="F30" s="105">
        <f>F$18+F$20+(F$19+F$21+F$22+F$23+F$24)*Inputs!$F14</f>
        <v>3.0000000000000001E-3</v>
      </c>
      <c r="G30" s="105">
        <f>G$18+G$20+(G$19+G$21+G$22+G$23+G$24)*Inputs!$F14</f>
        <v>0.20500000000000002</v>
      </c>
      <c r="H30" s="105">
        <f>H$18+H$20+(H$19+H$21+H$22+H$23+H$24)*Inputs!$F14</f>
        <v>3.0000000000000001E-3</v>
      </c>
      <c r="I30" s="105">
        <f>I$18+I$20+(I$19+I$21+I$22+I$23+I$24)*Inputs!$F14</f>
        <v>3.0000000000000001E-3</v>
      </c>
      <c r="J30" s="105">
        <f>J$18+J$20+(J$19+J$21+J$22+J$23+J$24)*Inputs!$F14</f>
        <v>0.20500000000000002</v>
      </c>
      <c r="K30" s="105">
        <f>K$18+K$20+(K$19+K$21+K$22+K$23+K$24)*Inputs!$F14</f>
        <v>3.0000000000000001E-3</v>
      </c>
      <c r="L30" s="105">
        <f>L$18+L$20+(L$19+L$21+L$22+L$23+L$24)*Inputs!$F14</f>
        <v>3.0000000000000001E-3</v>
      </c>
      <c r="M30" s="105">
        <f>M$18+M$20+(M$19+M$21+M$22+M$23+M$24)*Inputs!$F14</f>
        <v>0.20500000000000002</v>
      </c>
    </row>
    <row r="31" spans="2:18" x14ac:dyDescent="0.35">
      <c r="D31" s="104" t="s">
        <v>15</v>
      </c>
      <c r="E31" s="105">
        <f>E$18+E$20+E$26+(E$19+E$21+E$22+E$23+E$24+E$25+E$27)*Inputs!$F15</f>
        <v>2.4999999999999998E-2</v>
      </c>
      <c r="F31" s="105">
        <f>F$18+F$20+F$26+(F$19+F$21+F$22+F$23+F$24+F$25+F$27)*Inputs!$F15</f>
        <v>2.4999999999999998E-2</v>
      </c>
      <c r="G31" s="105">
        <f>G$18+G$20+G$26+(G$19+G$21+G$22+G$23+G$24+G$25+G$27)*Inputs!$F15</f>
        <v>0.22700000000000001</v>
      </c>
      <c r="H31" s="105">
        <f>H$18+H$20+H$26+(H$19+H$21+H$22+H$23+H$24+H$25+H$27)*Inputs!$F15</f>
        <v>2.4999999999999998E-2</v>
      </c>
      <c r="I31" s="105">
        <f>I$18+I$20+I$26+(I$19+I$21+I$22+I$23+I$24+I$25+I$27)*Inputs!$F15</f>
        <v>2.4999999999999998E-2</v>
      </c>
      <c r="J31" s="105">
        <f>J$18+J$20+J$26+(J$19+J$21+J$22+J$23+J$24+J$25+J$27)*Inputs!$F15</f>
        <v>0.22700000000000001</v>
      </c>
      <c r="K31" s="105">
        <f>K$18+K$20+K$26+(K$19+K$21+K$22+K$23+K$24+K$25+K$27)*Inputs!$F15</f>
        <v>2.4999999999999998E-2</v>
      </c>
      <c r="L31" s="105">
        <f>L$18+L$20+L$26+(L$19+L$21+L$22+L$23+L$24+L$25+L$27)*Inputs!$F15</f>
        <v>2.4999999999999998E-2</v>
      </c>
      <c r="M31" s="105">
        <f>M$18+M$20+M$26+(M$19+M$21+M$22+M$23+M$24+M$25+M$27)*Inputs!$F15</f>
        <v>0.22700000000000001</v>
      </c>
    </row>
    <row r="33" spans="2:5" s="4" customFormat="1" ht="22.5" x14ac:dyDescent="0.45">
      <c r="B33" s="6" t="s">
        <v>42</v>
      </c>
    </row>
    <row r="34" spans="2:5" x14ac:dyDescent="0.35">
      <c r="C34" s="32" t="s">
        <v>54</v>
      </c>
      <c r="E34" s="109">
        <v>9.3999999999999997E-4</v>
      </c>
    </row>
  </sheetData>
  <mergeCells count="5">
    <mergeCell ref="E3:G3"/>
    <mergeCell ref="H3:J3"/>
    <mergeCell ref="E16:G16"/>
    <mergeCell ref="H16:J16"/>
    <mergeCell ref="K16:M1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8"/>
  <sheetViews>
    <sheetView showGridLines="0" workbookViewId="0">
      <selection activeCell="G7" sqref="G7"/>
    </sheetView>
  </sheetViews>
  <sheetFormatPr baseColWidth="10" defaultRowHeight="14.5" x14ac:dyDescent="0.35"/>
  <cols>
    <col min="1" max="1" width="3.90625" customWidth="1"/>
    <col min="3" max="3" width="26.08984375" bestFit="1" customWidth="1"/>
    <col min="4" max="4" width="2.36328125" customWidth="1"/>
    <col min="7" max="10" width="15.6328125" style="129" customWidth="1"/>
  </cols>
  <sheetData>
    <row r="2" spans="2:10" s="4" customFormat="1" ht="22.5" x14ac:dyDescent="0.45">
      <c r="B2" s="6" t="s">
        <v>52</v>
      </c>
      <c r="G2" s="9"/>
      <c r="H2" s="9"/>
      <c r="I2" s="9"/>
      <c r="J2" s="9"/>
    </row>
    <row r="3" spans="2:10" x14ac:dyDescent="0.35">
      <c r="C3" t="s">
        <v>55</v>
      </c>
      <c r="E3" s="141">
        <v>3</v>
      </c>
    </row>
    <row r="4" spans="2:10" x14ac:dyDescent="0.35">
      <c r="C4" t="s">
        <v>56</v>
      </c>
      <c r="E4" s="141">
        <v>3</v>
      </c>
    </row>
    <row r="5" spans="2:10" x14ac:dyDescent="0.35">
      <c r="C5" t="s">
        <v>57</v>
      </c>
      <c r="E5" s="141">
        <v>0</v>
      </c>
    </row>
    <row r="6" spans="2:10" s="4" customFormat="1" ht="22.5" x14ac:dyDescent="0.45">
      <c r="B6" s="6" t="s">
        <v>53</v>
      </c>
      <c r="G6" s="9" t="s">
        <v>110</v>
      </c>
      <c r="H6" s="9" t="s">
        <v>96</v>
      </c>
      <c r="I6" s="9" t="s">
        <v>104</v>
      </c>
      <c r="J6" s="130" t="s">
        <v>97</v>
      </c>
    </row>
    <row r="7" spans="2:10" x14ac:dyDescent="0.35">
      <c r="C7" t="s">
        <v>109</v>
      </c>
      <c r="E7" s="23">
        <f>G7*I7+H7*J7</f>
        <v>1.472E-2</v>
      </c>
      <c r="F7" s="128" t="s">
        <v>98</v>
      </c>
      <c r="G7" s="140">
        <v>0.01</v>
      </c>
      <c r="H7" s="140">
        <v>0.05</v>
      </c>
      <c r="I7" s="131">
        <f>Inputs!D22*Inputs!D19</f>
        <v>0.88200000000000001</v>
      </c>
      <c r="J7" s="131">
        <f>1-I7</f>
        <v>0.11799999999999999</v>
      </c>
    </row>
    <row r="8" spans="2:10" x14ac:dyDescent="0.35">
      <c r="E8" s="13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48"/>
  <sheetViews>
    <sheetView showGridLines="0" zoomScale="90" zoomScaleNormal="90" workbookViewId="0">
      <selection activeCell="D50" sqref="D50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2" spans="2:14" s="4" customFormat="1" ht="22.5" x14ac:dyDescent="0.45">
      <c r="B2" s="31" t="s">
        <v>64</v>
      </c>
      <c r="C2" s="148"/>
      <c r="D2" s="148"/>
    </row>
    <row r="3" spans="2:14" hidden="1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2:14" hidden="1" x14ac:dyDescent="0.35">
      <c r="B4" s="7" t="s">
        <v>37</v>
      </c>
      <c r="C4" s="33"/>
      <c r="D4" s="33"/>
      <c r="E4" s="33"/>
      <c r="F4" s="12"/>
      <c r="G4" s="32"/>
      <c r="H4" s="32"/>
      <c r="I4" s="32"/>
      <c r="J4" s="32"/>
      <c r="K4" s="32"/>
      <c r="L4" s="1"/>
      <c r="M4" s="1"/>
      <c r="N4" s="1"/>
    </row>
    <row r="5" spans="2:14" hidden="1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2:14" x14ac:dyDescent="0.35">
      <c r="B6" s="29" t="s">
        <v>39</v>
      </c>
      <c r="C6" s="28" t="s">
        <v>42</v>
      </c>
      <c r="D6" s="28" t="s">
        <v>6</v>
      </c>
      <c r="E6" s="28" t="s">
        <v>43</v>
      </c>
      <c r="F6" s="19"/>
      <c r="G6" s="18"/>
      <c r="H6" s="30" t="str">
        <f>D3</f>
        <v>Intra (2)</v>
      </c>
      <c r="I6" s="28" t="s">
        <v>6</v>
      </c>
      <c r="J6" s="28" t="s">
        <v>43</v>
      </c>
      <c r="K6" s="12"/>
      <c r="L6" s="30" t="str">
        <f>E3</f>
        <v>Inter (3)</v>
      </c>
      <c r="M6" s="28" t="s">
        <v>6</v>
      </c>
      <c r="N6" s="28" t="s">
        <v>43</v>
      </c>
    </row>
    <row r="7" spans="2:14" hidden="1" x14ac:dyDescent="0.35">
      <c r="B7" s="7" t="s">
        <v>46</v>
      </c>
      <c r="C7" s="47"/>
      <c r="D7" s="47"/>
      <c r="E7" s="47"/>
      <c r="F7" s="12"/>
      <c r="G7" s="32"/>
      <c r="H7" s="35" t="s">
        <v>46</v>
      </c>
      <c r="I7" s="44"/>
      <c r="J7" s="44"/>
      <c r="K7" s="12"/>
      <c r="L7" s="35" t="s">
        <v>46</v>
      </c>
      <c r="M7" s="33"/>
      <c r="N7" s="33"/>
    </row>
    <row r="8" spans="2:14" hidden="1" x14ac:dyDescent="0.35">
      <c r="B8" s="7"/>
      <c r="C8" s="48"/>
      <c r="D8" s="48"/>
      <c r="E8" s="48"/>
      <c r="F8" s="32"/>
      <c r="G8" s="32"/>
      <c r="H8" s="35"/>
      <c r="I8" s="45"/>
      <c r="J8" s="45"/>
      <c r="K8" s="32"/>
      <c r="L8" s="35"/>
      <c r="M8" s="27"/>
      <c r="N8" s="27"/>
    </row>
    <row r="9" spans="2:14" x14ac:dyDescent="0.35">
      <c r="B9" s="13" t="s">
        <v>44</v>
      </c>
      <c r="C9" s="96">
        <f>'Scheme Fees'!$E$34</f>
        <v>9.3999999999999997E-4</v>
      </c>
      <c r="D9" s="96">
        <f>'Scheme Fees'!H12</f>
        <v>8.2000000000000007E-3</v>
      </c>
      <c r="E9" s="96">
        <f>'Scheme Fees'!K29</f>
        <v>3.0000000000000001E-3</v>
      </c>
      <c r="F9" s="72"/>
      <c r="G9" s="72"/>
      <c r="H9" s="90" t="s">
        <v>44</v>
      </c>
      <c r="I9" s="96">
        <f>'Scheme Fees'!I12</f>
        <v>1.6799999999999999E-2</v>
      </c>
      <c r="J9" s="96">
        <f>'Scheme Fees'!L29</f>
        <v>3.0000000000000001E-3</v>
      </c>
      <c r="K9" s="72"/>
      <c r="L9" s="90" t="s">
        <v>44</v>
      </c>
      <c r="M9" s="96">
        <f>'Scheme Fees'!J12</f>
        <v>0.10750000000000001</v>
      </c>
      <c r="N9" s="96">
        <f>'Scheme Fees'!M29</f>
        <v>0.20500000000000002</v>
      </c>
    </row>
    <row r="10" spans="2:14" x14ac:dyDescent="0.35">
      <c r="B10" s="14" t="s">
        <v>45</v>
      </c>
      <c r="C10" s="96">
        <f>'Scheme Fees'!$E$34</f>
        <v>9.3999999999999997E-4</v>
      </c>
      <c r="D10" s="96">
        <f>'Scheme Fees'!E12</f>
        <v>8.2000000000000007E-3</v>
      </c>
      <c r="E10" s="96">
        <f>'Scheme Fees'!E29</f>
        <v>3.0000000000000001E-3</v>
      </c>
      <c r="F10" s="72"/>
      <c r="G10" s="72"/>
      <c r="H10" s="73" t="s">
        <v>45</v>
      </c>
      <c r="I10" s="96">
        <f>'Scheme Fees'!F12</f>
        <v>1.6799999999999999E-2</v>
      </c>
      <c r="J10" s="96">
        <f>'Scheme Fees'!F29</f>
        <v>3.0000000000000001E-3</v>
      </c>
      <c r="K10" s="72"/>
      <c r="L10" s="73" t="s">
        <v>45</v>
      </c>
      <c r="M10" s="96">
        <f>'Scheme Fees'!G12</f>
        <v>0.10750000000000001</v>
      </c>
      <c r="N10" s="96">
        <f>'Scheme Fees'!G29</f>
        <v>0.20500000000000002</v>
      </c>
    </row>
    <row r="11" spans="2:14" x14ac:dyDescent="0.35">
      <c r="B11" s="14" t="s">
        <v>49</v>
      </c>
      <c r="C11" s="96">
        <f>'Scheme Fees'!$E$34</f>
        <v>9.3999999999999997E-4</v>
      </c>
      <c r="D11" s="97"/>
      <c r="E11" s="97"/>
      <c r="F11" s="95"/>
      <c r="G11" s="95"/>
      <c r="H11" s="73" t="s">
        <v>49</v>
      </c>
      <c r="I11" s="97"/>
      <c r="J11" s="97"/>
      <c r="K11" s="95"/>
      <c r="L11" s="73" t="s">
        <v>49</v>
      </c>
      <c r="M11" s="97"/>
      <c r="N11" s="97"/>
    </row>
    <row r="12" spans="2:14" x14ac:dyDescent="0.35">
      <c r="B12" s="14"/>
      <c r="C12" s="97"/>
      <c r="D12" s="98"/>
      <c r="E12" s="98"/>
      <c r="F12" s="72"/>
      <c r="G12" s="72"/>
      <c r="H12" s="73"/>
      <c r="I12" s="98"/>
      <c r="J12" s="98"/>
      <c r="K12" s="72"/>
      <c r="L12" s="73"/>
      <c r="M12" s="98"/>
      <c r="N12" s="98"/>
    </row>
    <row r="13" spans="2:14" x14ac:dyDescent="0.35">
      <c r="B13" s="15" t="s">
        <v>23</v>
      </c>
      <c r="C13" s="97"/>
      <c r="D13" s="96">
        <f>$D$10</f>
        <v>8.2000000000000007E-3</v>
      </c>
      <c r="E13" s="96">
        <f>E$10</f>
        <v>3.0000000000000001E-3</v>
      </c>
      <c r="F13" s="72"/>
      <c r="G13" s="72"/>
      <c r="H13" s="93" t="s">
        <v>23</v>
      </c>
      <c r="I13" s="96">
        <f>I$10</f>
        <v>1.6799999999999999E-2</v>
      </c>
      <c r="J13" s="96">
        <f>J$10</f>
        <v>3.0000000000000001E-3</v>
      </c>
      <c r="K13" s="72"/>
      <c r="L13" s="93" t="s">
        <v>23</v>
      </c>
      <c r="M13" s="96">
        <f>M$10</f>
        <v>0.10750000000000001</v>
      </c>
      <c r="N13" s="96">
        <f>N$10</f>
        <v>0.20500000000000002</v>
      </c>
    </row>
    <row r="14" spans="2:14" x14ac:dyDescent="0.35">
      <c r="B14" s="15" t="s">
        <v>22</v>
      </c>
      <c r="C14" s="97"/>
      <c r="D14" s="96">
        <f t="shared" ref="D14:D16" si="0">$D$10</f>
        <v>8.2000000000000007E-3</v>
      </c>
      <c r="E14" s="96">
        <f t="shared" ref="E14:E16" si="1">E$10</f>
        <v>3.0000000000000001E-3</v>
      </c>
      <c r="F14" s="72"/>
      <c r="G14" s="72"/>
      <c r="H14" s="93" t="s">
        <v>22</v>
      </c>
      <c r="I14" s="96">
        <f t="shared" ref="I14:J16" si="2">I$10</f>
        <v>1.6799999999999999E-2</v>
      </c>
      <c r="J14" s="96">
        <f t="shared" si="2"/>
        <v>3.0000000000000001E-3</v>
      </c>
      <c r="K14" s="72"/>
      <c r="L14" s="93" t="s">
        <v>22</v>
      </c>
      <c r="M14" s="96">
        <f t="shared" ref="M14:N16" si="3">M$10</f>
        <v>0.10750000000000001</v>
      </c>
      <c r="N14" s="96">
        <f t="shared" si="3"/>
        <v>0.20500000000000002</v>
      </c>
    </row>
    <row r="15" spans="2:14" x14ac:dyDescent="0.35">
      <c r="B15" s="15" t="s">
        <v>47</v>
      </c>
      <c r="C15" s="97"/>
      <c r="D15" s="96">
        <f t="shared" si="0"/>
        <v>8.2000000000000007E-3</v>
      </c>
      <c r="E15" s="96">
        <f t="shared" si="1"/>
        <v>3.0000000000000001E-3</v>
      </c>
      <c r="F15" s="72"/>
      <c r="G15" s="72"/>
      <c r="H15" s="93" t="s">
        <v>47</v>
      </c>
      <c r="I15" s="96">
        <f t="shared" si="2"/>
        <v>1.6799999999999999E-2</v>
      </c>
      <c r="J15" s="96">
        <f t="shared" si="2"/>
        <v>3.0000000000000001E-3</v>
      </c>
      <c r="K15" s="72"/>
      <c r="L15" s="93" t="s">
        <v>47</v>
      </c>
      <c r="M15" s="96">
        <f t="shared" si="3"/>
        <v>0.10750000000000001</v>
      </c>
      <c r="N15" s="96">
        <f t="shared" si="3"/>
        <v>0.20500000000000002</v>
      </c>
    </row>
    <row r="16" spans="2:14" x14ac:dyDescent="0.35">
      <c r="B16" s="15" t="s">
        <v>48</v>
      </c>
      <c r="C16" s="97"/>
      <c r="D16" s="96">
        <f t="shared" si="0"/>
        <v>8.2000000000000007E-3</v>
      </c>
      <c r="E16" s="96">
        <f t="shared" si="1"/>
        <v>3.0000000000000001E-3</v>
      </c>
      <c r="F16" s="72"/>
      <c r="G16" s="72"/>
      <c r="H16" s="93" t="s">
        <v>48</v>
      </c>
      <c r="I16" s="96">
        <f t="shared" si="2"/>
        <v>1.6799999999999999E-2</v>
      </c>
      <c r="J16" s="96">
        <f t="shared" si="2"/>
        <v>3.0000000000000001E-3</v>
      </c>
      <c r="K16" s="72"/>
      <c r="L16" s="93" t="s">
        <v>48</v>
      </c>
      <c r="M16" s="96">
        <f t="shared" si="3"/>
        <v>0.10750000000000001</v>
      </c>
      <c r="N16" s="96">
        <f t="shared" si="3"/>
        <v>0.20500000000000002</v>
      </c>
    </row>
    <row r="17" spans="2:14" x14ac:dyDescent="0.35">
      <c r="C17" s="49"/>
      <c r="D17" s="49"/>
      <c r="E17" s="49"/>
      <c r="I17" s="46"/>
      <c r="J17" s="46"/>
    </row>
    <row r="18" spans="2:14" s="4" customFormat="1" ht="22.5" x14ac:dyDescent="0.45">
      <c r="B18" s="31" t="s">
        <v>65</v>
      </c>
      <c r="C18" s="148"/>
      <c r="D18" s="148"/>
    </row>
    <row r="19" spans="2:14" hidden="1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hidden="1" x14ac:dyDescent="0.35">
      <c r="B20" s="7" t="s">
        <v>37</v>
      </c>
      <c r="C20" s="33"/>
      <c r="D20" s="33"/>
      <c r="E20" s="33"/>
      <c r="F20" s="12"/>
      <c r="G20" s="32"/>
      <c r="H20" s="32"/>
      <c r="I20" s="32"/>
      <c r="J20" s="32"/>
      <c r="K20" s="32"/>
      <c r="L20" s="1"/>
      <c r="M20" s="1"/>
      <c r="N20" s="1"/>
    </row>
    <row r="21" spans="2:14" hidden="1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29" t="s">
        <v>39</v>
      </c>
      <c r="C22" s="28" t="s">
        <v>42</v>
      </c>
      <c r="D22" s="28" t="s">
        <v>6</v>
      </c>
      <c r="E22" s="28" t="s">
        <v>43</v>
      </c>
      <c r="F22" s="19"/>
      <c r="G22" s="18"/>
      <c r="H22" s="30" t="str">
        <f>D19</f>
        <v>Intra (2)</v>
      </c>
      <c r="I22" s="28" t="s">
        <v>6</v>
      </c>
      <c r="J22" s="28" t="s">
        <v>43</v>
      </c>
      <c r="K22" s="12"/>
      <c r="L22" s="30" t="str">
        <f>E19</f>
        <v>Inter (3)</v>
      </c>
      <c r="M22" s="28" t="s">
        <v>6</v>
      </c>
      <c r="N22" s="28" t="s">
        <v>43</v>
      </c>
    </row>
    <row r="23" spans="2:14" hidden="1" x14ac:dyDescent="0.35">
      <c r="B23" s="7" t="s">
        <v>46</v>
      </c>
      <c r="C23" s="33"/>
      <c r="D23" s="33"/>
      <c r="E23" s="33"/>
      <c r="F23" s="12"/>
      <c r="G23" s="32"/>
      <c r="H23" s="35" t="s">
        <v>46</v>
      </c>
      <c r="I23" s="33"/>
      <c r="J23" s="33"/>
      <c r="K23" s="12"/>
      <c r="L23" s="35" t="s">
        <v>46</v>
      </c>
      <c r="M23" s="33"/>
      <c r="N23" s="33"/>
    </row>
    <row r="24" spans="2:14" hidden="1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96">
        <f>'Scheme Fees'!$E$34</f>
        <v>9.3999999999999997E-4</v>
      </c>
      <c r="D25" s="96">
        <f>'Scheme Fees'!H13</f>
        <v>8.2000000000000007E-3</v>
      </c>
      <c r="E25" s="96">
        <f>'Scheme Fees'!K30</f>
        <v>3.0000000000000001E-3</v>
      </c>
      <c r="F25" s="72"/>
      <c r="G25" s="72"/>
      <c r="H25" s="90" t="s">
        <v>44</v>
      </c>
      <c r="I25" s="96">
        <f>'Scheme Fees'!I13</f>
        <v>1.6799999999999999E-2</v>
      </c>
      <c r="J25" s="96">
        <f>'Scheme Fees'!L30</f>
        <v>3.0000000000000001E-3</v>
      </c>
      <c r="K25" s="72"/>
      <c r="L25" s="90" t="s">
        <v>44</v>
      </c>
      <c r="M25" s="96">
        <f>'Scheme Fees'!J13</f>
        <v>0.10750000000000001</v>
      </c>
      <c r="N25" s="96">
        <f>'Scheme Fees'!M30</f>
        <v>0.20500000000000002</v>
      </c>
    </row>
    <row r="26" spans="2:14" x14ac:dyDescent="0.35">
      <c r="B26" s="14" t="s">
        <v>45</v>
      </c>
      <c r="C26" s="96">
        <f>'Scheme Fees'!$E$34</f>
        <v>9.3999999999999997E-4</v>
      </c>
      <c r="D26" s="96">
        <f>'Scheme Fees'!E13</f>
        <v>8.2000000000000007E-3</v>
      </c>
      <c r="E26" s="96">
        <f>'Scheme Fees'!E30</f>
        <v>3.0000000000000001E-3</v>
      </c>
      <c r="F26" s="72"/>
      <c r="G26" s="72"/>
      <c r="H26" s="73" t="s">
        <v>45</v>
      </c>
      <c r="I26" s="96">
        <f>'Scheme Fees'!F13</f>
        <v>1.6799999999999999E-2</v>
      </c>
      <c r="J26" s="96">
        <f>'Scheme Fees'!F30</f>
        <v>3.0000000000000001E-3</v>
      </c>
      <c r="K26" s="72"/>
      <c r="L26" s="73" t="s">
        <v>45</v>
      </c>
      <c r="M26" s="96">
        <f>'Scheme Fees'!G13</f>
        <v>0.10750000000000001</v>
      </c>
      <c r="N26" s="96">
        <f>'Scheme Fees'!G30</f>
        <v>0.20500000000000002</v>
      </c>
    </row>
    <row r="27" spans="2:14" x14ac:dyDescent="0.35">
      <c r="B27" s="14" t="s">
        <v>49</v>
      </c>
      <c r="C27" s="96">
        <f>'Scheme Fees'!$E$34</f>
        <v>9.3999999999999997E-4</v>
      </c>
      <c r="D27" s="97"/>
      <c r="E27" s="97"/>
      <c r="F27" s="95"/>
      <c r="G27" s="95"/>
      <c r="H27" s="73" t="s">
        <v>49</v>
      </c>
      <c r="I27" s="97"/>
      <c r="J27" s="97"/>
      <c r="K27" s="95"/>
      <c r="L27" s="73" t="s">
        <v>49</v>
      </c>
      <c r="M27" s="97"/>
      <c r="N27" s="97"/>
    </row>
    <row r="28" spans="2:14" x14ac:dyDescent="0.35">
      <c r="B28" s="14"/>
      <c r="C28" s="97"/>
      <c r="D28" s="98"/>
      <c r="E28" s="98"/>
      <c r="F28" s="72"/>
      <c r="G28" s="72"/>
      <c r="H28" s="73"/>
      <c r="I28" s="98"/>
      <c r="J28" s="98"/>
      <c r="K28" s="72"/>
      <c r="L28" s="73"/>
      <c r="M28" s="98"/>
      <c r="N28" s="98"/>
    </row>
    <row r="29" spans="2:14" x14ac:dyDescent="0.35">
      <c r="B29" s="15" t="s">
        <v>23</v>
      </c>
      <c r="C29" s="97"/>
      <c r="D29" s="96">
        <f>$D$26</f>
        <v>8.2000000000000007E-3</v>
      </c>
      <c r="E29" s="96">
        <f>E$26</f>
        <v>3.0000000000000001E-3</v>
      </c>
      <c r="F29" s="72"/>
      <c r="G29" s="72"/>
      <c r="H29" s="93" t="s">
        <v>23</v>
      </c>
      <c r="I29" s="96">
        <f>I$26</f>
        <v>1.6799999999999999E-2</v>
      </c>
      <c r="J29" s="96">
        <f>J$26</f>
        <v>3.0000000000000001E-3</v>
      </c>
      <c r="K29" s="72"/>
      <c r="L29" s="93" t="s">
        <v>23</v>
      </c>
      <c r="M29" s="96">
        <f>M$26</f>
        <v>0.10750000000000001</v>
      </c>
      <c r="N29" s="96">
        <f>N$26</f>
        <v>0.20500000000000002</v>
      </c>
    </row>
    <row r="30" spans="2:14" x14ac:dyDescent="0.35">
      <c r="B30" s="15" t="s">
        <v>22</v>
      </c>
      <c r="C30" s="97"/>
      <c r="D30" s="96">
        <f t="shared" ref="D30:D32" si="4">$D$26</f>
        <v>8.2000000000000007E-3</v>
      </c>
      <c r="E30" s="96">
        <f t="shared" ref="E30:E32" si="5">E$26</f>
        <v>3.0000000000000001E-3</v>
      </c>
      <c r="F30" s="72"/>
      <c r="G30" s="72"/>
      <c r="H30" s="93" t="s">
        <v>22</v>
      </c>
      <c r="I30" s="96">
        <f t="shared" ref="I30:J32" si="6">I$26</f>
        <v>1.6799999999999999E-2</v>
      </c>
      <c r="J30" s="96">
        <f t="shared" si="6"/>
        <v>3.0000000000000001E-3</v>
      </c>
      <c r="K30" s="72"/>
      <c r="L30" s="93" t="s">
        <v>22</v>
      </c>
      <c r="M30" s="96">
        <f t="shared" ref="M30:N32" si="7">M$26</f>
        <v>0.10750000000000001</v>
      </c>
      <c r="N30" s="96">
        <f t="shared" si="7"/>
        <v>0.20500000000000002</v>
      </c>
    </row>
    <row r="31" spans="2:14" x14ac:dyDescent="0.35">
      <c r="B31" s="15" t="s">
        <v>47</v>
      </c>
      <c r="C31" s="97"/>
      <c r="D31" s="96">
        <f t="shared" si="4"/>
        <v>8.2000000000000007E-3</v>
      </c>
      <c r="E31" s="96">
        <f t="shared" si="5"/>
        <v>3.0000000000000001E-3</v>
      </c>
      <c r="F31" s="72"/>
      <c r="G31" s="72"/>
      <c r="H31" s="93" t="s">
        <v>47</v>
      </c>
      <c r="I31" s="96">
        <f t="shared" si="6"/>
        <v>1.6799999999999999E-2</v>
      </c>
      <c r="J31" s="96">
        <f t="shared" si="6"/>
        <v>3.0000000000000001E-3</v>
      </c>
      <c r="K31" s="72"/>
      <c r="L31" s="93" t="s">
        <v>47</v>
      </c>
      <c r="M31" s="96">
        <f t="shared" si="7"/>
        <v>0.10750000000000001</v>
      </c>
      <c r="N31" s="96">
        <f t="shared" si="7"/>
        <v>0.20500000000000002</v>
      </c>
    </row>
    <row r="32" spans="2:14" x14ac:dyDescent="0.35">
      <c r="B32" s="15" t="s">
        <v>48</v>
      </c>
      <c r="C32" s="97"/>
      <c r="D32" s="96">
        <f t="shared" si="4"/>
        <v>8.2000000000000007E-3</v>
      </c>
      <c r="E32" s="96">
        <f t="shared" si="5"/>
        <v>3.0000000000000001E-3</v>
      </c>
      <c r="F32" s="72"/>
      <c r="G32" s="72"/>
      <c r="H32" s="93" t="s">
        <v>48</v>
      </c>
      <c r="I32" s="96">
        <f t="shared" si="6"/>
        <v>1.6799999999999999E-2</v>
      </c>
      <c r="J32" s="96">
        <f t="shared" si="6"/>
        <v>3.0000000000000001E-3</v>
      </c>
      <c r="K32" s="72"/>
      <c r="L32" s="93" t="s">
        <v>48</v>
      </c>
      <c r="M32" s="96">
        <f t="shared" si="7"/>
        <v>0.10750000000000001</v>
      </c>
      <c r="N32" s="96">
        <f t="shared" si="7"/>
        <v>0.20500000000000002</v>
      </c>
    </row>
    <row r="33" spans="2:14" x14ac:dyDescent="0.35">
      <c r="C33" s="49"/>
      <c r="D33" s="49"/>
      <c r="E33" s="49"/>
      <c r="I33" s="46"/>
      <c r="J33" s="46"/>
    </row>
    <row r="34" spans="2:14" s="4" customFormat="1" ht="22.5" x14ac:dyDescent="0.45">
      <c r="B34" s="31" t="s">
        <v>61</v>
      </c>
      <c r="C34" s="148"/>
      <c r="D34" s="148"/>
    </row>
    <row r="35" spans="2:14" hidden="1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hidden="1" x14ac:dyDescent="0.35">
      <c r="B36" s="7" t="s">
        <v>37</v>
      </c>
      <c r="C36" s="33"/>
      <c r="D36" s="33"/>
      <c r="E36" s="33"/>
      <c r="F36" s="12"/>
      <c r="G36" s="32"/>
      <c r="H36" s="32"/>
      <c r="I36" s="32"/>
      <c r="J36" s="32"/>
      <c r="K36" s="32"/>
      <c r="L36" s="1"/>
      <c r="M36" s="1"/>
      <c r="N36" s="1"/>
    </row>
    <row r="37" spans="2:14" hidden="1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29" t="s">
        <v>39</v>
      </c>
      <c r="C38" s="28" t="s">
        <v>42</v>
      </c>
      <c r="D38" s="28" t="s">
        <v>6</v>
      </c>
      <c r="E38" s="28" t="s">
        <v>43</v>
      </c>
      <c r="F38" s="19"/>
      <c r="G38" s="18"/>
      <c r="H38" s="30" t="str">
        <f>D35</f>
        <v>Intra (2)</v>
      </c>
      <c r="I38" s="28" t="s">
        <v>6</v>
      </c>
      <c r="J38" s="28" t="s">
        <v>43</v>
      </c>
      <c r="K38" s="12"/>
      <c r="L38" s="30" t="str">
        <f>E35</f>
        <v>Inter (3)</v>
      </c>
      <c r="M38" s="28" t="s">
        <v>6</v>
      </c>
      <c r="N38" s="28" t="s">
        <v>43</v>
      </c>
    </row>
    <row r="39" spans="2:14" hidden="1" x14ac:dyDescent="0.35">
      <c r="B39" s="7" t="s">
        <v>46</v>
      </c>
      <c r="C39" s="33"/>
      <c r="D39" s="33"/>
      <c r="E39" s="33"/>
      <c r="F39" s="12"/>
      <c r="G39" s="32"/>
      <c r="H39" s="35" t="s">
        <v>46</v>
      </c>
      <c r="I39" s="33"/>
      <c r="J39" s="33"/>
      <c r="K39" s="12"/>
      <c r="L39" s="35" t="s">
        <v>46</v>
      </c>
      <c r="M39" s="33"/>
      <c r="N39" s="33"/>
    </row>
    <row r="40" spans="2:14" hidden="1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96">
        <f>'Scheme Fees'!$E$34</f>
        <v>9.3999999999999997E-4</v>
      </c>
      <c r="D41" s="96">
        <f>'Scheme Fees'!H14</f>
        <v>8.2000000000000007E-3</v>
      </c>
      <c r="E41" s="96">
        <f>'Scheme Fees'!K31</f>
        <v>2.4999999999999998E-2</v>
      </c>
      <c r="F41" s="72"/>
      <c r="G41" s="72"/>
      <c r="H41" s="90" t="s">
        <v>44</v>
      </c>
      <c r="I41" s="96">
        <f>'Scheme Fees'!I14</f>
        <v>1.6799999999999999E-2</v>
      </c>
      <c r="J41" s="96">
        <f>'Scheme Fees'!L31</f>
        <v>2.4999999999999998E-2</v>
      </c>
      <c r="K41" s="72"/>
      <c r="L41" s="90" t="s">
        <v>44</v>
      </c>
      <c r="M41" s="96">
        <f>'Scheme Fees'!J14</f>
        <v>0.10750000000000001</v>
      </c>
      <c r="N41" s="96">
        <f>'Scheme Fees'!M31</f>
        <v>0.22700000000000001</v>
      </c>
    </row>
    <row r="42" spans="2:14" x14ac:dyDescent="0.35">
      <c r="B42" s="14" t="s">
        <v>45</v>
      </c>
      <c r="C42" s="96">
        <f>'Scheme Fees'!$E$34</f>
        <v>9.3999999999999997E-4</v>
      </c>
      <c r="D42" s="96">
        <f>'Scheme Fees'!E14</f>
        <v>8.2000000000000007E-3</v>
      </c>
      <c r="E42" s="96">
        <f>'Scheme Fees'!E31</f>
        <v>2.4999999999999998E-2</v>
      </c>
      <c r="F42" s="72"/>
      <c r="G42" s="72"/>
      <c r="H42" s="73" t="s">
        <v>45</v>
      </c>
      <c r="I42" s="96">
        <f>'Scheme Fees'!F14</f>
        <v>1.6799999999999999E-2</v>
      </c>
      <c r="J42" s="96">
        <f>'Scheme Fees'!F31</f>
        <v>2.4999999999999998E-2</v>
      </c>
      <c r="K42" s="72"/>
      <c r="L42" s="73" t="s">
        <v>45</v>
      </c>
      <c r="M42" s="96">
        <f>'Scheme Fees'!G14</f>
        <v>0.10750000000000001</v>
      </c>
      <c r="N42" s="96">
        <f>'Scheme Fees'!G31</f>
        <v>0.22700000000000001</v>
      </c>
    </row>
    <row r="43" spans="2:14" x14ac:dyDescent="0.35">
      <c r="B43" s="14" t="s">
        <v>49</v>
      </c>
      <c r="C43" s="96">
        <f>'Scheme Fees'!$E$34</f>
        <v>9.3999999999999997E-4</v>
      </c>
      <c r="D43" s="97"/>
      <c r="E43" s="97"/>
      <c r="F43" s="95"/>
      <c r="G43" s="95"/>
      <c r="H43" s="73" t="s">
        <v>49</v>
      </c>
      <c r="I43" s="97"/>
      <c r="J43" s="97"/>
      <c r="K43" s="95"/>
      <c r="L43" s="73" t="s">
        <v>49</v>
      </c>
      <c r="M43" s="97"/>
      <c r="N43" s="97"/>
    </row>
    <row r="44" spans="2:14" x14ac:dyDescent="0.35">
      <c r="B44" s="14"/>
      <c r="C44" s="97"/>
      <c r="D44" s="98"/>
      <c r="E44" s="98"/>
      <c r="F44" s="72"/>
      <c r="G44" s="72"/>
      <c r="H44" s="73"/>
      <c r="I44" s="98"/>
      <c r="J44" s="98"/>
      <c r="K44" s="72"/>
      <c r="L44" s="73"/>
      <c r="M44" s="98"/>
      <c r="N44" s="98"/>
    </row>
    <row r="45" spans="2:14" x14ac:dyDescent="0.35">
      <c r="B45" s="15" t="s">
        <v>23</v>
      </c>
      <c r="C45" s="97"/>
      <c r="D45" s="96">
        <f>$D$42</f>
        <v>8.2000000000000007E-3</v>
      </c>
      <c r="E45" s="96">
        <f>E$42</f>
        <v>2.4999999999999998E-2</v>
      </c>
      <c r="F45" s="72"/>
      <c r="G45" s="72"/>
      <c r="H45" s="93" t="s">
        <v>23</v>
      </c>
      <c r="I45" s="96">
        <f>I$42</f>
        <v>1.6799999999999999E-2</v>
      </c>
      <c r="J45" s="96">
        <f>J$42</f>
        <v>2.4999999999999998E-2</v>
      </c>
      <c r="K45" s="72"/>
      <c r="L45" s="93" t="s">
        <v>23</v>
      </c>
      <c r="M45" s="96">
        <f>M$42</f>
        <v>0.10750000000000001</v>
      </c>
      <c r="N45" s="96">
        <f>N$42</f>
        <v>0.22700000000000001</v>
      </c>
    </row>
    <row r="46" spans="2:14" x14ac:dyDescent="0.35">
      <c r="B46" s="15" t="s">
        <v>22</v>
      </c>
      <c r="C46" s="97"/>
      <c r="D46" s="96">
        <f t="shared" ref="D46:D48" si="8">$D$42</f>
        <v>8.2000000000000007E-3</v>
      </c>
      <c r="E46" s="96">
        <f t="shared" ref="E46:E48" si="9">E$42</f>
        <v>2.4999999999999998E-2</v>
      </c>
      <c r="F46" s="72"/>
      <c r="G46" s="72"/>
      <c r="H46" s="93" t="s">
        <v>22</v>
      </c>
      <c r="I46" s="96">
        <f t="shared" ref="I46:J48" si="10">I$42</f>
        <v>1.6799999999999999E-2</v>
      </c>
      <c r="J46" s="96">
        <f t="shared" si="10"/>
        <v>2.4999999999999998E-2</v>
      </c>
      <c r="K46" s="72"/>
      <c r="L46" s="93" t="s">
        <v>22</v>
      </c>
      <c r="M46" s="96">
        <f t="shared" ref="M46:N48" si="11">M$42</f>
        <v>0.10750000000000001</v>
      </c>
      <c r="N46" s="96">
        <f t="shared" si="11"/>
        <v>0.22700000000000001</v>
      </c>
    </row>
    <row r="47" spans="2:14" x14ac:dyDescent="0.35">
      <c r="B47" s="15" t="s">
        <v>47</v>
      </c>
      <c r="C47" s="97"/>
      <c r="D47" s="96">
        <f t="shared" si="8"/>
        <v>8.2000000000000007E-3</v>
      </c>
      <c r="E47" s="96">
        <f t="shared" si="9"/>
        <v>2.4999999999999998E-2</v>
      </c>
      <c r="F47" s="72"/>
      <c r="G47" s="72"/>
      <c r="H47" s="93" t="s">
        <v>47</v>
      </c>
      <c r="I47" s="96">
        <f t="shared" si="10"/>
        <v>1.6799999999999999E-2</v>
      </c>
      <c r="J47" s="96">
        <f t="shared" si="10"/>
        <v>2.4999999999999998E-2</v>
      </c>
      <c r="K47" s="72"/>
      <c r="L47" s="93" t="s">
        <v>47</v>
      </c>
      <c r="M47" s="96">
        <f t="shared" si="11"/>
        <v>0.10750000000000001</v>
      </c>
      <c r="N47" s="96">
        <f t="shared" si="11"/>
        <v>0.22700000000000001</v>
      </c>
    </row>
    <row r="48" spans="2:14" x14ac:dyDescent="0.35">
      <c r="B48" s="15" t="s">
        <v>48</v>
      </c>
      <c r="C48" s="97"/>
      <c r="D48" s="96">
        <f t="shared" si="8"/>
        <v>8.2000000000000007E-3</v>
      </c>
      <c r="E48" s="96">
        <f t="shared" si="9"/>
        <v>2.4999999999999998E-2</v>
      </c>
      <c r="F48" s="72"/>
      <c r="G48" s="72"/>
      <c r="H48" s="93" t="s">
        <v>48</v>
      </c>
      <c r="I48" s="96">
        <f t="shared" si="10"/>
        <v>1.6799999999999999E-2</v>
      </c>
      <c r="J48" s="96">
        <f t="shared" si="10"/>
        <v>2.4999999999999998E-2</v>
      </c>
      <c r="K48" s="72"/>
      <c r="L48" s="93" t="s">
        <v>48</v>
      </c>
      <c r="M48" s="96">
        <f t="shared" si="11"/>
        <v>0.10750000000000001</v>
      </c>
      <c r="N48" s="96">
        <f t="shared" si="11"/>
        <v>0.22700000000000001</v>
      </c>
    </row>
  </sheetData>
  <mergeCells count="3">
    <mergeCell ref="C2:D2"/>
    <mergeCell ref="C18:D18"/>
    <mergeCell ref="C34:D3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48"/>
  <sheetViews>
    <sheetView showGridLines="0" zoomScale="90" zoomScaleNormal="90" workbookViewId="0">
      <selection activeCell="C10" sqref="C10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2" spans="2:14" s="4" customFormat="1" ht="22.5" x14ac:dyDescent="0.45">
      <c r="B2" s="31" t="s">
        <v>64</v>
      </c>
      <c r="C2" s="148"/>
      <c r="D2" s="148"/>
    </row>
    <row r="3" spans="2:14" hidden="1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2:14" hidden="1" x14ac:dyDescent="0.35">
      <c r="B4" s="7" t="s">
        <v>37</v>
      </c>
      <c r="C4" s="33"/>
      <c r="D4" s="33"/>
      <c r="E4" s="33"/>
      <c r="F4" s="12"/>
      <c r="G4" s="32"/>
      <c r="H4" s="32"/>
      <c r="I4" s="32"/>
      <c r="J4" s="32"/>
      <c r="K4" s="32"/>
      <c r="L4" s="1"/>
      <c r="M4" s="1"/>
      <c r="N4" s="1"/>
    </row>
    <row r="5" spans="2:14" hidden="1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2:14" x14ac:dyDescent="0.35">
      <c r="B6" s="29" t="s">
        <v>39</v>
      </c>
      <c r="C6" s="28" t="s">
        <v>42</v>
      </c>
      <c r="D6" s="28" t="s">
        <v>6</v>
      </c>
      <c r="E6" s="28" t="s">
        <v>43</v>
      </c>
      <c r="F6" s="19"/>
      <c r="G6" s="18"/>
      <c r="H6" s="30" t="str">
        <f>D3</f>
        <v>Intra (2)</v>
      </c>
      <c r="I6" s="28" t="s">
        <v>6</v>
      </c>
      <c r="J6" s="28" t="s">
        <v>43</v>
      </c>
      <c r="K6" s="12"/>
      <c r="L6" s="30" t="str">
        <f>E3</f>
        <v>Inter (3)</v>
      </c>
      <c r="M6" s="28" t="s">
        <v>6</v>
      </c>
      <c r="N6" s="28" t="s">
        <v>43</v>
      </c>
    </row>
    <row r="7" spans="2:14" hidden="1" x14ac:dyDescent="0.35">
      <c r="B7" s="7" t="s">
        <v>46</v>
      </c>
      <c r="C7" s="47"/>
      <c r="D7" s="47"/>
      <c r="E7" s="47"/>
      <c r="F7" s="12"/>
      <c r="G7" s="32"/>
      <c r="H7" s="35" t="s">
        <v>46</v>
      </c>
      <c r="I7" s="44"/>
      <c r="J7" s="44"/>
      <c r="K7" s="12"/>
      <c r="L7" s="35" t="s">
        <v>46</v>
      </c>
      <c r="M7" s="33"/>
      <c r="N7" s="33"/>
    </row>
    <row r="8" spans="2:14" hidden="1" x14ac:dyDescent="0.35">
      <c r="B8" s="7"/>
      <c r="C8" s="48"/>
      <c r="D8" s="48"/>
      <c r="E8" s="48"/>
      <c r="F8" s="32"/>
      <c r="G8" s="32"/>
      <c r="H8" s="35"/>
      <c r="I8" s="45"/>
      <c r="J8" s="45"/>
      <c r="K8" s="32"/>
      <c r="L8" s="35"/>
      <c r="M8" s="27"/>
      <c r="N8" s="27"/>
    </row>
    <row r="9" spans="2:14" x14ac:dyDescent="0.35">
      <c r="B9" s="13" t="s">
        <v>44</v>
      </c>
      <c r="C9" s="96">
        <f>MSC!F13+MSC!E13*Inputs!F13</f>
        <v>0</v>
      </c>
      <c r="D9" s="96">
        <f>MSC!F17+MSC!E17*Inputs!F13</f>
        <v>0</v>
      </c>
      <c r="E9" s="96">
        <f>MSC!F21+MSC!E21*Inputs!F13</f>
        <v>0</v>
      </c>
      <c r="F9" s="72"/>
      <c r="G9" s="72"/>
      <c r="H9" s="90" t="s">
        <v>44</v>
      </c>
      <c r="I9" s="96">
        <f>MSC!F26+MSC!E26*Inputs!F13</f>
        <v>0</v>
      </c>
      <c r="J9" s="96">
        <f>MSC!F30+MSC!E30*Inputs!F13</f>
        <v>0</v>
      </c>
      <c r="K9" s="72"/>
      <c r="L9" s="90" t="s">
        <v>44</v>
      </c>
      <c r="M9" s="96">
        <f>MSC!F35+MSC!E35*Inputs!F13</f>
        <v>0</v>
      </c>
      <c r="N9" s="96">
        <f>MSC!F39+MSC!E39*Inputs!F13</f>
        <v>0</v>
      </c>
    </row>
    <row r="10" spans="2:14" x14ac:dyDescent="0.35">
      <c r="B10" s="14" t="s">
        <v>45</v>
      </c>
      <c r="C10" s="96">
        <f>MSC!F14+MSC!E14*Inputs!F13</f>
        <v>0</v>
      </c>
      <c r="D10" s="96">
        <f>MSC!F18+MSC!E18*Inputs!F13</f>
        <v>0</v>
      </c>
      <c r="E10" s="96">
        <f>MSC!F22+MSC!E22*Inputs!F13</f>
        <v>0</v>
      </c>
      <c r="F10" s="72"/>
      <c r="G10" s="72"/>
      <c r="H10" s="73" t="s">
        <v>45</v>
      </c>
      <c r="I10" s="96">
        <f>MSC!F27+MSC!E27*Inputs!F13</f>
        <v>0</v>
      </c>
      <c r="J10" s="96">
        <f>MSC!F31+MSC!E31*Inputs!F13</f>
        <v>0</v>
      </c>
      <c r="K10" s="72"/>
      <c r="L10" s="73" t="s">
        <v>45</v>
      </c>
      <c r="M10" s="96">
        <f>MSC!F36+MSC!E36*Inputs!F13</f>
        <v>0</v>
      </c>
      <c r="N10" s="96">
        <f>MSC!F40+MSC!E40*Inputs!F13</f>
        <v>0</v>
      </c>
    </row>
    <row r="11" spans="2:14" x14ac:dyDescent="0.35">
      <c r="B11" s="14" t="s">
        <v>49</v>
      </c>
      <c r="C11" s="96">
        <f>MSC!F15+MSC!E15*Inputs!F13</f>
        <v>0</v>
      </c>
      <c r="D11" s="96">
        <f>MSC!F19+MSC!E19*Inputs!F13</f>
        <v>0</v>
      </c>
      <c r="E11" s="96">
        <f>MSC!F23+MSC!E23*Inputs!F13</f>
        <v>0</v>
      </c>
      <c r="F11" s="95"/>
      <c r="G11" s="95"/>
      <c r="H11" s="73" t="s">
        <v>49</v>
      </c>
      <c r="I11" s="96">
        <f>MSC!F28+MSC!E28*Inputs!F13</f>
        <v>0</v>
      </c>
      <c r="J11" s="96">
        <f>MSC!F32+MSC!E32*Inputs!F13</f>
        <v>0</v>
      </c>
      <c r="K11" s="95"/>
      <c r="L11" s="73" t="s">
        <v>49</v>
      </c>
      <c r="M11" s="96">
        <f>MSC!F37+MSC!E37*Inputs!F13</f>
        <v>0</v>
      </c>
      <c r="N11" s="96">
        <f>MSC!F41+MSC!E41*Inputs!F13</f>
        <v>0</v>
      </c>
    </row>
    <row r="12" spans="2:14" x14ac:dyDescent="0.35">
      <c r="B12" s="14"/>
      <c r="C12" s="97"/>
      <c r="D12" s="98"/>
      <c r="E12" s="98"/>
      <c r="F12" s="72"/>
      <c r="G12" s="72"/>
      <c r="H12" s="73"/>
      <c r="I12" s="98"/>
      <c r="J12" s="98"/>
      <c r="K12" s="72"/>
      <c r="L12" s="73"/>
      <c r="M12" s="98"/>
      <c r="N12" s="98"/>
    </row>
    <row r="13" spans="2:14" hidden="1" x14ac:dyDescent="0.35">
      <c r="B13" s="15" t="s">
        <v>23</v>
      </c>
      <c r="C13" s="97"/>
      <c r="D13" s="96"/>
      <c r="E13" s="96"/>
      <c r="F13" s="72"/>
      <c r="G13" s="72"/>
      <c r="H13" s="93" t="s">
        <v>23</v>
      </c>
      <c r="I13" s="96"/>
      <c r="J13" s="96"/>
      <c r="K13" s="72"/>
      <c r="L13" s="93" t="s">
        <v>23</v>
      </c>
      <c r="M13" s="96"/>
      <c r="N13" s="96"/>
    </row>
    <row r="14" spans="2:14" hidden="1" x14ac:dyDescent="0.35">
      <c r="B14" s="15" t="s">
        <v>22</v>
      </c>
      <c r="C14" s="97"/>
      <c r="D14" s="96"/>
      <c r="E14" s="96"/>
      <c r="F14" s="72"/>
      <c r="G14" s="72"/>
      <c r="H14" s="93" t="s">
        <v>22</v>
      </c>
      <c r="I14" s="96"/>
      <c r="J14" s="96"/>
      <c r="K14" s="72"/>
      <c r="L14" s="93" t="s">
        <v>22</v>
      </c>
      <c r="M14" s="96"/>
      <c r="N14" s="96"/>
    </row>
    <row r="15" spans="2:14" hidden="1" x14ac:dyDescent="0.35">
      <c r="B15" s="15" t="s">
        <v>47</v>
      </c>
      <c r="C15" s="97"/>
      <c r="D15" s="96"/>
      <c r="E15" s="96"/>
      <c r="F15" s="72"/>
      <c r="G15" s="72"/>
      <c r="H15" s="93" t="s">
        <v>47</v>
      </c>
      <c r="I15" s="96"/>
      <c r="J15" s="96"/>
      <c r="K15" s="72"/>
      <c r="L15" s="93" t="s">
        <v>47</v>
      </c>
      <c r="M15" s="96"/>
      <c r="N15" s="96"/>
    </row>
    <row r="16" spans="2:14" hidden="1" x14ac:dyDescent="0.35">
      <c r="B16" s="15" t="s">
        <v>48</v>
      </c>
      <c r="C16" s="97"/>
      <c r="D16" s="96"/>
      <c r="E16" s="96"/>
      <c r="F16" s="72"/>
      <c r="G16" s="72"/>
      <c r="H16" s="93" t="s">
        <v>48</v>
      </c>
      <c r="I16" s="96"/>
      <c r="J16" s="96"/>
      <c r="K16" s="72"/>
      <c r="L16" s="93" t="s">
        <v>48</v>
      </c>
      <c r="M16" s="96"/>
      <c r="N16" s="96"/>
    </row>
    <row r="17" spans="2:14" x14ac:dyDescent="0.35">
      <c r="C17" s="49"/>
      <c r="D17" s="49"/>
      <c r="E17" s="49"/>
      <c r="I17" s="46"/>
      <c r="J17" s="46"/>
    </row>
    <row r="18" spans="2:14" s="4" customFormat="1" ht="22.5" x14ac:dyDescent="0.45">
      <c r="B18" s="31" t="s">
        <v>65</v>
      </c>
      <c r="C18" s="148"/>
      <c r="D18" s="148"/>
    </row>
    <row r="19" spans="2:14" hidden="1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hidden="1" x14ac:dyDescent="0.35">
      <c r="B20" s="7" t="s">
        <v>37</v>
      </c>
      <c r="C20" s="33"/>
      <c r="D20" s="33"/>
      <c r="E20" s="33"/>
      <c r="F20" s="12"/>
      <c r="G20" s="32"/>
      <c r="H20" s="32"/>
      <c r="I20" s="32"/>
      <c r="J20" s="32"/>
      <c r="K20" s="32"/>
      <c r="L20" s="1"/>
      <c r="M20" s="1"/>
      <c r="N20" s="1"/>
    </row>
    <row r="21" spans="2:14" hidden="1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29" t="s">
        <v>39</v>
      </c>
      <c r="C22" s="28" t="s">
        <v>42</v>
      </c>
      <c r="D22" s="28" t="s">
        <v>6</v>
      </c>
      <c r="E22" s="28" t="s">
        <v>43</v>
      </c>
      <c r="F22" s="19"/>
      <c r="G22" s="18"/>
      <c r="H22" s="30" t="str">
        <f>D19</f>
        <v>Intra (2)</v>
      </c>
      <c r="I22" s="28" t="s">
        <v>6</v>
      </c>
      <c r="J22" s="28" t="s">
        <v>43</v>
      </c>
      <c r="K22" s="12"/>
      <c r="L22" s="30" t="str">
        <f>E19</f>
        <v>Inter (3)</v>
      </c>
      <c r="M22" s="28" t="s">
        <v>6</v>
      </c>
      <c r="N22" s="28" t="s">
        <v>43</v>
      </c>
    </row>
    <row r="23" spans="2:14" hidden="1" x14ac:dyDescent="0.35">
      <c r="B23" s="7" t="s">
        <v>46</v>
      </c>
      <c r="C23" s="33"/>
      <c r="D23" s="33"/>
      <c r="E23" s="33"/>
      <c r="F23" s="12"/>
      <c r="G23" s="32"/>
      <c r="H23" s="35" t="s">
        <v>46</v>
      </c>
      <c r="I23" s="33"/>
      <c r="J23" s="33"/>
      <c r="K23" s="12"/>
      <c r="L23" s="35" t="s">
        <v>46</v>
      </c>
      <c r="M23" s="33"/>
      <c r="N23" s="33"/>
    </row>
    <row r="24" spans="2:14" hidden="1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96">
        <f>MSC!I13+MSC!H13*Inputs!F14</f>
        <v>0</v>
      </c>
      <c r="D25" s="96">
        <f>MSC!I17+MSC!H17*Inputs!F14</f>
        <v>0</v>
      </c>
      <c r="E25" s="96">
        <f>MSC!I21+MSC!H21*Inputs!F14</f>
        <v>0</v>
      </c>
      <c r="F25" s="72"/>
      <c r="G25" s="72"/>
      <c r="H25" s="90" t="s">
        <v>44</v>
      </c>
      <c r="I25" s="96">
        <f>MSC!I26+MSC!H26*Inputs!F14</f>
        <v>0</v>
      </c>
      <c r="J25" s="96">
        <f>MSC!I30+MSC!H30*Inputs!F14</f>
        <v>0</v>
      </c>
      <c r="K25" s="72"/>
      <c r="L25" s="90" t="s">
        <v>44</v>
      </c>
      <c r="M25" s="96">
        <f>MSC!I35+MSC!H35*Inputs!F14</f>
        <v>0</v>
      </c>
      <c r="N25" s="96">
        <f>MSC!I39+MSC!H39*Inputs!F14</f>
        <v>0</v>
      </c>
    </row>
    <row r="26" spans="2:14" x14ac:dyDescent="0.35">
      <c r="B26" s="14" t="s">
        <v>45</v>
      </c>
      <c r="C26" s="96">
        <f>MSC!I14+MSC!H14*Inputs!F14</f>
        <v>0</v>
      </c>
      <c r="D26" s="96">
        <f>MSC!I18+MSC!H18*Inputs!F14</f>
        <v>0</v>
      </c>
      <c r="E26" s="96">
        <f>MSC!I22+MSC!H22*Inputs!F14</f>
        <v>0</v>
      </c>
      <c r="F26" s="72"/>
      <c r="G26" s="72"/>
      <c r="H26" s="73" t="s">
        <v>45</v>
      </c>
      <c r="I26" s="96">
        <f>MSC!I27+MSC!H27*Inputs!F14</f>
        <v>0</v>
      </c>
      <c r="J26" s="96">
        <f>MSC!I31+MSC!H31*Inputs!F14</f>
        <v>0</v>
      </c>
      <c r="K26" s="72"/>
      <c r="L26" s="73" t="s">
        <v>45</v>
      </c>
      <c r="M26" s="96">
        <f>MSC!I36+MSC!H36*Inputs!F14</f>
        <v>0</v>
      </c>
      <c r="N26" s="96">
        <f>MSC!I40+MSC!H40*Inputs!F14</f>
        <v>0</v>
      </c>
    </row>
    <row r="27" spans="2:14" x14ac:dyDescent="0.35">
      <c r="B27" s="14" t="s">
        <v>49</v>
      </c>
      <c r="C27" s="96">
        <f>MSC!I15+MSC!H15*Inputs!F14</f>
        <v>0</v>
      </c>
      <c r="D27" s="96">
        <f>MSC!I19+MSC!H19*Inputs!F14</f>
        <v>0</v>
      </c>
      <c r="E27" s="96">
        <f>MSC!I23+MSC!H23*Inputs!F14</f>
        <v>0</v>
      </c>
      <c r="F27" s="95"/>
      <c r="G27" s="95"/>
      <c r="H27" s="73" t="s">
        <v>49</v>
      </c>
      <c r="I27" s="96">
        <f>MSC!I28+MSC!H28*Inputs!F14</f>
        <v>0</v>
      </c>
      <c r="J27" s="96">
        <f>MSC!I32+MSC!H32*Inputs!F14</f>
        <v>0</v>
      </c>
      <c r="K27" s="95"/>
      <c r="L27" s="73" t="s">
        <v>49</v>
      </c>
      <c r="M27" s="96">
        <f>MSC!I37+MSC!H37*Inputs!F14</f>
        <v>0</v>
      </c>
      <c r="N27" s="96">
        <f>MSC!I41+MSC!H41*Inputs!F14</f>
        <v>0</v>
      </c>
    </row>
    <row r="28" spans="2:14" x14ac:dyDescent="0.35">
      <c r="B28" s="14"/>
      <c r="C28" s="97"/>
      <c r="D28" s="98"/>
      <c r="E28" s="98"/>
      <c r="F28" s="72"/>
      <c r="G28" s="72"/>
      <c r="H28" s="73"/>
      <c r="I28" s="98"/>
      <c r="J28" s="98"/>
      <c r="K28" s="72"/>
      <c r="L28" s="73"/>
      <c r="M28" s="98"/>
      <c r="N28" s="98"/>
    </row>
    <row r="29" spans="2:14" hidden="1" x14ac:dyDescent="0.35">
      <c r="B29" s="15" t="s">
        <v>23</v>
      </c>
      <c r="C29" s="97"/>
      <c r="D29" s="96"/>
      <c r="E29" s="96"/>
      <c r="F29" s="72"/>
      <c r="G29" s="72"/>
      <c r="H29" s="93" t="s">
        <v>23</v>
      </c>
      <c r="I29" s="96"/>
      <c r="J29" s="96"/>
      <c r="K29" s="72"/>
      <c r="L29" s="93" t="s">
        <v>23</v>
      </c>
      <c r="M29" s="96"/>
      <c r="N29" s="96"/>
    </row>
    <row r="30" spans="2:14" hidden="1" x14ac:dyDescent="0.35">
      <c r="B30" s="15" t="s">
        <v>22</v>
      </c>
      <c r="C30" s="97"/>
      <c r="D30" s="96"/>
      <c r="E30" s="96"/>
      <c r="F30" s="72"/>
      <c r="G30" s="72"/>
      <c r="H30" s="93" t="s">
        <v>22</v>
      </c>
      <c r="I30" s="96"/>
      <c r="J30" s="96"/>
      <c r="K30" s="72"/>
      <c r="L30" s="93" t="s">
        <v>22</v>
      </c>
      <c r="M30" s="96"/>
      <c r="N30" s="96"/>
    </row>
    <row r="31" spans="2:14" hidden="1" x14ac:dyDescent="0.35">
      <c r="B31" s="15" t="s">
        <v>47</v>
      </c>
      <c r="C31" s="97"/>
      <c r="D31" s="96"/>
      <c r="E31" s="96"/>
      <c r="F31" s="72"/>
      <c r="G31" s="72"/>
      <c r="H31" s="93" t="s">
        <v>47</v>
      </c>
      <c r="I31" s="96"/>
      <c r="J31" s="96"/>
      <c r="K31" s="72"/>
      <c r="L31" s="93" t="s">
        <v>47</v>
      </c>
      <c r="M31" s="96"/>
      <c r="N31" s="96"/>
    </row>
    <row r="32" spans="2:14" hidden="1" x14ac:dyDescent="0.35">
      <c r="B32" s="15" t="s">
        <v>48</v>
      </c>
      <c r="C32" s="97"/>
      <c r="D32" s="96"/>
      <c r="E32" s="96"/>
      <c r="F32" s="72"/>
      <c r="G32" s="72"/>
      <c r="H32" s="93" t="s">
        <v>48</v>
      </c>
      <c r="I32" s="96"/>
      <c r="J32" s="96"/>
      <c r="K32" s="72"/>
      <c r="L32" s="93" t="s">
        <v>48</v>
      </c>
      <c r="M32" s="96"/>
      <c r="N32" s="96"/>
    </row>
    <row r="33" spans="2:14" x14ac:dyDescent="0.35">
      <c r="C33" s="49"/>
      <c r="D33" s="49"/>
      <c r="E33" s="49"/>
      <c r="I33" s="46"/>
      <c r="J33" s="46"/>
    </row>
    <row r="34" spans="2:14" s="4" customFormat="1" ht="22.5" x14ac:dyDescent="0.45">
      <c r="B34" s="31" t="s">
        <v>61</v>
      </c>
      <c r="C34" s="148"/>
      <c r="D34" s="148"/>
    </row>
    <row r="35" spans="2:14" hidden="1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hidden="1" x14ac:dyDescent="0.35">
      <c r="B36" s="7" t="s">
        <v>37</v>
      </c>
      <c r="C36" s="33"/>
      <c r="D36" s="33"/>
      <c r="E36" s="33"/>
      <c r="F36" s="12"/>
      <c r="G36" s="32"/>
      <c r="H36" s="32"/>
      <c r="I36" s="32"/>
      <c r="J36" s="32"/>
      <c r="K36" s="32"/>
      <c r="L36" s="1"/>
      <c r="M36" s="1"/>
      <c r="N36" s="1"/>
    </row>
    <row r="37" spans="2:14" hidden="1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29" t="s">
        <v>39</v>
      </c>
      <c r="C38" s="28" t="s">
        <v>42</v>
      </c>
      <c r="D38" s="28" t="s">
        <v>6</v>
      </c>
      <c r="E38" s="28" t="s">
        <v>43</v>
      </c>
      <c r="F38" s="19"/>
      <c r="G38" s="18"/>
      <c r="H38" s="30" t="str">
        <f>D35</f>
        <v>Intra (2)</v>
      </c>
      <c r="I38" s="28" t="s">
        <v>6</v>
      </c>
      <c r="J38" s="28" t="s">
        <v>43</v>
      </c>
      <c r="K38" s="12"/>
      <c r="L38" s="30" t="str">
        <f>E35</f>
        <v>Inter (3)</v>
      </c>
      <c r="M38" s="28" t="s">
        <v>6</v>
      </c>
      <c r="N38" s="28" t="s">
        <v>43</v>
      </c>
    </row>
    <row r="39" spans="2:14" hidden="1" x14ac:dyDescent="0.35">
      <c r="B39" s="7" t="s">
        <v>46</v>
      </c>
      <c r="C39" s="33"/>
      <c r="D39" s="33"/>
      <c r="E39" s="33"/>
      <c r="F39" s="12"/>
      <c r="G39" s="32"/>
      <c r="H39" s="35" t="s">
        <v>46</v>
      </c>
      <c r="I39" s="33"/>
      <c r="J39" s="33"/>
      <c r="K39" s="12"/>
      <c r="L39" s="35" t="s">
        <v>46</v>
      </c>
      <c r="M39" s="33"/>
      <c r="N39" s="33"/>
    </row>
    <row r="40" spans="2:14" hidden="1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96">
        <f>MSC!L13+MSC!K13*Inputs!F15</f>
        <v>0</v>
      </c>
      <c r="D41" s="96">
        <f>MSC!L17+MSC!K17*Inputs!F15</f>
        <v>0</v>
      </c>
      <c r="E41" s="96">
        <f>MSC!L21+MSC!K21*Inputs!F15</f>
        <v>0</v>
      </c>
      <c r="F41" s="72"/>
      <c r="G41" s="72"/>
      <c r="H41" s="90" t="s">
        <v>44</v>
      </c>
      <c r="I41" s="96">
        <f>MSC!L26+MSC!K26*Inputs!F15</f>
        <v>0</v>
      </c>
      <c r="J41" s="96">
        <f>MSC!L30+MSC!K30*Inputs!F15</f>
        <v>0</v>
      </c>
      <c r="K41" s="72"/>
      <c r="L41" s="90" t="s">
        <v>44</v>
      </c>
      <c r="M41" s="96">
        <f>MSC!L35+MSC!K35*Inputs!F15</f>
        <v>0</v>
      </c>
      <c r="N41" s="96">
        <f>MSC!L39+MSC!K39*Inputs!F15</f>
        <v>0</v>
      </c>
    </row>
    <row r="42" spans="2:14" x14ac:dyDescent="0.35">
      <c r="B42" s="14" t="s">
        <v>45</v>
      </c>
      <c r="C42" s="96">
        <f>MSC!L14+MSC!K14*Inputs!F15</f>
        <v>0</v>
      </c>
      <c r="D42" s="96">
        <f>MSC!L18+MSC!K18*Inputs!F15</f>
        <v>0</v>
      </c>
      <c r="E42" s="96">
        <f>MSC!L22+MSC!K22*Inputs!F15</f>
        <v>0</v>
      </c>
      <c r="F42" s="72"/>
      <c r="G42" s="72"/>
      <c r="H42" s="73" t="s">
        <v>45</v>
      </c>
      <c r="I42" s="96">
        <f>MSC!L27+MSC!K27*Inputs!F15</f>
        <v>0</v>
      </c>
      <c r="J42" s="96">
        <f>MSC!L31+MSC!K31*Inputs!F15</f>
        <v>0</v>
      </c>
      <c r="K42" s="72"/>
      <c r="L42" s="73" t="s">
        <v>45</v>
      </c>
      <c r="M42" s="96">
        <f>MSC!L36+MSC!K36*Inputs!F15</f>
        <v>0</v>
      </c>
      <c r="N42" s="96">
        <f>MSC!L40+MSC!K40*Inputs!F15</f>
        <v>0</v>
      </c>
    </row>
    <row r="43" spans="2:14" x14ac:dyDescent="0.35">
      <c r="B43" s="14" t="s">
        <v>49</v>
      </c>
      <c r="C43" s="96">
        <f>MSC!L15+MSC!K15*Inputs!F15</f>
        <v>0</v>
      </c>
      <c r="D43" s="96">
        <f>MSC!L19+MSC!K19*Inputs!F15</f>
        <v>0</v>
      </c>
      <c r="E43" s="96">
        <f>MSC!L23+MSC!K23*Inputs!F15</f>
        <v>0</v>
      </c>
      <c r="F43" s="95"/>
      <c r="G43" s="95"/>
      <c r="H43" s="73" t="s">
        <v>49</v>
      </c>
      <c r="I43" s="96">
        <f>MSC!L28+MSC!K28*Inputs!F15</f>
        <v>0</v>
      </c>
      <c r="J43" s="96">
        <f>MSC!L32+MSC!K32*Inputs!F15</f>
        <v>0</v>
      </c>
      <c r="K43" s="95"/>
      <c r="L43" s="73" t="s">
        <v>49</v>
      </c>
      <c r="M43" s="96">
        <f>MSC!L37+MSC!K37*Inputs!F15</f>
        <v>0</v>
      </c>
      <c r="N43" s="96">
        <f>MSC!L41+MSC!K41*Inputs!F15</f>
        <v>0</v>
      </c>
    </row>
    <row r="44" spans="2:14" x14ac:dyDescent="0.35">
      <c r="B44" s="14"/>
      <c r="C44" s="97"/>
      <c r="D44" s="98"/>
      <c r="E44" s="98"/>
      <c r="F44" s="72"/>
      <c r="G44" s="72"/>
      <c r="H44" s="73"/>
      <c r="I44" s="98"/>
      <c r="J44" s="98"/>
      <c r="K44" s="72"/>
      <c r="L44" s="73"/>
      <c r="M44" s="98"/>
      <c r="N44" s="98"/>
    </row>
    <row r="45" spans="2:14" hidden="1" x14ac:dyDescent="0.35">
      <c r="B45" s="15" t="s">
        <v>23</v>
      </c>
      <c r="C45" s="97"/>
      <c r="D45" s="96"/>
      <c r="E45" s="96"/>
      <c r="F45" s="72"/>
      <c r="G45" s="72"/>
      <c r="H45" s="93" t="s">
        <v>23</v>
      </c>
      <c r="I45" s="96"/>
      <c r="J45" s="96"/>
      <c r="K45" s="72"/>
      <c r="L45" s="93" t="s">
        <v>23</v>
      </c>
      <c r="M45" s="96"/>
      <c r="N45" s="96"/>
    </row>
    <row r="46" spans="2:14" hidden="1" x14ac:dyDescent="0.35">
      <c r="B46" s="15" t="s">
        <v>22</v>
      </c>
      <c r="C46" s="97"/>
      <c r="D46" s="96"/>
      <c r="E46" s="96"/>
      <c r="F46" s="72"/>
      <c r="G46" s="72"/>
      <c r="H46" s="93" t="s">
        <v>22</v>
      </c>
      <c r="I46" s="96"/>
      <c r="J46" s="96"/>
      <c r="K46" s="72"/>
      <c r="L46" s="93" t="s">
        <v>22</v>
      </c>
      <c r="M46" s="96"/>
      <c r="N46" s="96"/>
    </row>
    <row r="47" spans="2:14" hidden="1" x14ac:dyDescent="0.35">
      <c r="B47" s="15" t="s">
        <v>47</v>
      </c>
      <c r="C47" s="97"/>
      <c r="D47" s="96"/>
      <c r="E47" s="96"/>
      <c r="F47" s="72"/>
      <c r="G47" s="72"/>
      <c r="H47" s="93" t="s">
        <v>47</v>
      </c>
      <c r="I47" s="96"/>
      <c r="J47" s="96"/>
      <c r="K47" s="72"/>
      <c r="L47" s="93" t="s">
        <v>47</v>
      </c>
      <c r="M47" s="96"/>
      <c r="N47" s="96"/>
    </row>
    <row r="48" spans="2:14" hidden="1" x14ac:dyDescent="0.35">
      <c r="B48" s="15" t="s">
        <v>48</v>
      </c>
      <c r="C48" s="97"/>
      <c r="D48" s="96"/>
      <c r="E48" s="96"/>
      <c r="F48" s="72"/>
      <c r="G48" s="72"/>
      <c r="H48" s="93" t="s">
        <v>48</v>
      </c>
      <c r="I48" s="96"/>
      <c r="J48" s="96"/>
      <c r="K48" s="72"/>
      <c r="L48" s="93" t="s">
        <v>48</v>
      </c>
      <c r="M48" s="96"/>
      <c r="N48" s="96"/>
    </row>
  </sheetData>
  <mergeCells count="3">
    <mergeCell ref="C2:D2"/>
    <mergeCell ref="C18:D18"/>
    <mergeCell ref="C34:D3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48"/>
  <sheetViews>
    <sheetView showGridLines="0" topLeftCell="A9" zoomScale="80" zoomScaleNormal="80" workbookViewId="0">
      <selection activeCell="Q23" sqref="Q23"/>
    </sheetView>
  </sheetViews>
  <sheetFormatPr baseColWidth="10" defaultRowHeight="14.5" x14ac:dyDescent="0.35"/>
  <cols>
    <col min="1" max="1" width="3" customWidth="1"/>
    <col min="2" max="2" width="27" bestFit="1" customWidth="1"/>
    <col min="3" max="5" width="15.6328125" customWidth="1"/>
    <col min="6" max="6" width="2.6328125" customWidth="1"/>
    <col min="7" max="7" width="2.453125" customWidth="1"/>
    <col min="8" max="8" width="16.26953125" bestFit="1" customWidth="1"/>
    <col min="9" max="10" width="15.6328125" customWidth="1"/>
    <col min="11" max="11" width="3.36328125" customWidth="1"/>
    <col min="12" max="12" width="16.26953125" bestFit="1" customWidth="1"/>
    <col min="13" max="14" width="15.6328125" customWidth="1"/>
  </cols>
  <sheetData>
    <row r="2" spans="2:14" s="4" customFormat="1" ht="22.5" x14ac:dyDescent="0.45">
      <c r="B2" s="31" t="s">
        <v>64</v>
      </c>
      <c r="C2" s="149">
        <f>SUM(C9:E10)+C11+SUM(D13:E15)+SUM(I9:J10)+SUM(I13:J16)+SUM(M9:N10)+SUM(M13:N16)</f>
        <v>0</v>
      </c>
      <c r="D2" s="149"/>
    </row>
    <row r="3" spans="2:14" x14ac:dyDescent="0.35">
      <c r="B3" s="7" t="s">
        <v>38</v>
      </c>
      <c r="C3" s="28" t="s">
        <v>39</v>
      </c>
      <c r="D3" s="28" t="s">
        <v>40</v>
      </c>
      <c r="E3" s="28" t="s">
        <v>41</v>
      </c>
      <c r="F3" s="32"/>
      <c r="G3" s="32"/>
      <c r="H3" s="32"/>
      <c r="I3" s="32"/>
      <c r="J3" s="32"/>
      <c r="K3" s="32"/>
      <c r="L3" s="1"/>
      <c r="M3" s="1"/>
      <c r="N3" s="1"/>
    </row>
    <row r="4" spans="2:14" x14ac:dyDescent="0.35">
      <c r="B4" s="7" t="s">
        <v>37</v>
      </c>
      <c r="C4" s="33">
        <f>Inputs!F10*Inputs!D19</f>
        <v>0</v>
      </c>
      <c r="D4" s="33">
        <f>Inputs!F10*Inputs!E19</f>
        <v>0</v>
      </c>
      <c r="E4" s="33">
        <f>Inputs!F10*Inputs!F19</f>
        <v>0</v>
      </c>
      <c r="F4" s="12"/>
      <c r="G4" s="32"/>
      <c r="H4" s="32"/>
      <c r="I4" s="32"/>
      <c r="J4" s="32"/>
      <c r="K4" s="32"/>
      <c r="L4" s="1"/>
      <c r="M4" s="1"/>
      <c r="N4" s="1"/>
    </row>
    <row r="5" spans="2:14" x14ac:dyDescent="0.35">
      <c r="B5" s="4"/>
      <c r="C5" s="34"/>
      <c r="D5" s="34"/>
      <c r="E5" s="32"/>
      <c r="F5" s="32"/>
      <c r="G5" s="32"/>
      <c r="H5" s="32"/>
      <c r="I5" s="32"/>
      <c r="J5" s="32"/>
      <c r="K5" s="32"/>
      <c r="L5" s="1"/>
      <c r="M5" s="1"/>
      <c r="N5" s="1"/>
    </row>
    <row r="6" spans="2:14" x14ac:dyDescent="0.35">
      <c r="B6" s="29" t="s">
        <v>39</v>
      </c>
      <c r="C6" s="28" t="s">
        <v>42</v>
      </c>
      <c r="D6" s="28" t="s">
        <v>6</v>
      </c>
      <c r="E6" s="28" t="s">
        <v>43</v>
      </c>
      <c r="F6" s="19"/>
      <c r="G6" s="18"/>
      <c r="H6" s="30" t="str">
        <f>D3</f>
        <v>Intra (2)</v>
      </c>
      <c r="I6" s="28" t="s">
        <v>6</v>
      </c>
      <c r="J6" s="28" t="s">
        <v>43</v>
      </c>
      <c r="K6" s="12"/>
      <c r="L6" s="30" t="str">
        <f>E3</f>
        <v>Inter (3)</v>
      </c>
      <c r="M6" s="28" t="s">
        <v>6</v>
      </c>
      <c r="N6" s="28" t="s">
        <v>43</v>
      </c>
    </row>
    <row r="7" spans="2:14" x14ac:dyDescent="0.35">
      <c r="B7" s="7" t="s">
        <v>46</v>
      </c>
      <c r="C7" s="33">
        <f>C4*Inputs!D22</f>
        <v>0</v>
      </c>
      <c r="D7" s="33">
        <f>C4*Inputs!E22</f>
        <v>0</v>
      </c>
      <c r="E7" s="33">
        <f>C4*Inputs!F22</f>
        <v>0</v>
      </c>
      <c r="F7" s="12"/>
      <c r="G7" s="32"/>
      <c r="H7" s="35" t="s">
        <v>46</v>
      </c>
      <c r="I7" s="33">
        <f>D4*Inputs!J22</f>
        <v>0</v>
      </c>
      <c r="J7" s="33">
        <f>D4*Inputs!K22</f>
        <v>0</v>
      </c>
      <c r="K7" s="12"/>
      <c r="L7" s="35" t="s">
        <v>46</v>
      </c>
      <c r="M7" s="33">
        <f>E4*Inputs!J22</f>
        <v>0</v>
      </c>
      <c r="N7" s="33">
        <f>E4*Inputs!K22</f>
        <v>0</v>
      </c>
    </row>
    <row r="8" spans="2:14" x14ac:dyDescent="0.35">
      <c r="B8" s="7"/>
      <c r="C8" s="27"/>
      <c r="D8" s="27"/>
      <c r="E8" s="27"/>
      <c r="F8" s="32"/>
      <c r="G8" s="32"/>
      <c r="H8" s="35"/>
      <c r="I8" s="27"/>
      <c r="J8" s="27"/>
      <c r="K8" s="32"/>
      <c r="L8" s="35"/>
      <c r="M8" s="27"/>
      <c r="N8" s="27"/>
    </row>
    <row r="9" spans="2:14" x14ac:dyDescent="0.35">
      <c r="B9" s="13" t="s">
        <v>44</v>
      </c>
      <c r="C9" s="40">
        <f>C7*Inputs!D24</f>
        <v>0</v>
      </c>
      <c r="D9" s="40">
        <f>D7*Inputs!E24</f>
        <v>0</v>
      </c>
      <c r="E9" s="40">
        <f>E7*Inputs!F24</f>
        <v>0</v>
      </c>
      <c r="F9" s="32"/>
      <c r="G9" s="32"/>
      <c r="H9" s="36" t="s">
        <v>44</v>
      </c>
      <c r="I9" s="40">
        <f>I$7*Inputs!J24</f>
        <v>0</v>
      </c>
      <c r="J9" s="40">
        <f>J$7*Inputs!K24</f>
        <v>0</v>
      </c>
      <c r="K9" s="32"/>
      <c r="L9" s="36" t="s">
        <v>44</v>
      </c>
      <c r="M9" s="40">
        <f>M$7*Inputs!J24</f>
        <v>0</v>
      </c>
      <c r="N9" s="40">
        <f>N$7*Inputs!K24</f>
        <v>0</v>
      </c>
    </row>
    <row r="10" spans="2:14" x14ac:dyDescent="0.35">
      <c r="B10" s="14" t="s">
        <v>45</v>
      </c>
      <c r="C10" s="40">
        <f>C7*Inputs!D25</f>
        <v>0</v>
      </c>
      <c r="D10" s="40">
        <f>D7*Inputs!E25</f>
        <v>0</v>
      </c>
      <c r="E10" s="40">
        <f>E7*Inputs!F25</f>
        <v>0</v>
      </c>
      <c r="F10" s="32"/>
      <c r="G10" s="32"/>
      <c r="H10" s="37" t="s">
        <v>45</v>
      </c>
      <c r="I10" s="40">
        <f>I$7*Inputs!J25</f>
        <v>0</v>
      </c>
      <c r="J10" s="40">
        <f>J$7*Inputs!K25</f>
        <v>0</v>
      </c>
      <c r="K10" s="32"/>
      <c r="L10" s="37" t="s">
        <v>45</v>
      </c>
      <c r="M10" s="40">
        <f>M$7*Inputs!J25</f>
        <v>0</v>
      </c>
      <c r="N10" s="40">
        <f>N$7*Inputs!K25</f>
        <v>0</v>
      </c>
    </row>
    <row r="11" spans="2:14" x14ac:dyDescent="0.35">
      <c r="B11" s="14" t="s">
        <v>49</v>
      </c>
      <c r="C11" s="40">
        <f>C7*Inputs!D26</f>
        <v>0</v>
      </c>
      <c r="D11" s="33">
        <f>D7*Inputs!E26</f>
        <v>0</v>
      </c>
      <c r="E11" s="33">
        <f>E7*Inputs!F26</f>
        <v>0</v>
      </c>
      <c r="F11" s="32"/>
      <c r="G11" s="32"/>
      <c r="H11" s="37" t="s">
        <v>49</v>
      </c>
      <c r="I11" s="33">
        <f>I$7*Inputs!J26</f>
        <v>0</v>
      </c>
      <c r="J11" s="33">
        <f>J$7*Inputs!K26</f>
        <v>0</v>
      </c>
      <c r="K11" s="32"/>
      <c r="L11" s="37" t="s">
        <v>49</v>
      </c>
      <c r="M11" s="33">
        <f>M$7*Inputs!J26</f>
        <v>0</v>
      </c>
      <c r="N11" s="33">
        <f>N$7*Inputs!K26</f>
        <v>0</v>
      </c>
    </row>
    <row r="12" spans="2:14" x14ac:dyDescent="0.35">
      <c r="B12" s="14"/>
      <c r="C12" s="38"/>
      <c r="D12" s="27"/>
      <c r="E12" s="27"/>
      <c r="F12" s="32"/>
      <c r="G12" s="32"/>
      <c r="H12" s="37"/>
      <c r="I12" s="27"/>
      <c r="J12" s="27"/>
      <c r="K12" s="32"/>
      <c r="L12" s="37"/>
      <c r="M12" s="27"/>
      <c r="N12" s="27"/>
    </row>
    <row r="13" spans="2:14" x14ac:dyDescent="0.35">
      <c r="B13" s="15" t="s">
        <v>23</v>
      </c>
      <c r="C13" s="38"/>
      <c r="D13" s="40">
        <f>D$11*Inputs!E28</f>
        <v>0</v>
      </c>
      <c r="E13" s="40">
        <f>E$11*Inputs!F28</f>
        <v>0</v>
      </c>
      <c r="F13" s="32"/>
      <c r="G13" s="32"/>
      <c r="H13" s="39" t="s">
        <v>23</v>
      </c>
      <c r="I13" s="40">
        <f>I$11*Inputs!J28</f>
        <v>0</v>
      </c>
      <c r="J13" s="40">
        <f>J$11*Inputs!K28</f>
        <v>0</v>
      </c>
      <c r="K13" s="32"/>
      <c r="L13" s="39" t="s">
        <v>23</v>
      </c>
      <c r="M13" s="40">
        <f>M$11*Inputs!J28</f>
        <v>0</v>
      </c>
      <c r="N13" s="40">
        <f>N$11*Inputs!K28</f>
        <v>0</v>
      </c>
    </row>
    <row r="14" spans="2:14" x14ac:dyDescent="0.35">
      <c r="B14" s="15" t="s">
        <v>22</v>
      </c>
      <c r="C14" s="38"/>
      <c r="D14" s="40">
        <f>D$11*Inputs!E29</f>
        <v>0</v>
      </c>
      <c r="E14" s="40">
        <f>E$11*Inputs!F29</f>
        <v>0</v>
      </c>
      <c r="F14" s="32"/>
      <c r="G14" s="32"/>
      <c r="H14" s="39" t="s">
        <v>22</v>
      </c>
      <c r="I14" s="40">
        <f>I$11*Inputs!J29</f>
        <v>0</v>
      </c>
      <c r="J14" s="40">
        <f>J$11*Inputs!K29</f>
        <v>0</v>
      </c>
      <c r="K14" s="32"/>
      <c r="L14" s="39" t="s">
        <v>22</v>
      </c>
      <c r="M14" s="40">
        <f>M$11*Inputs!J29</f>
        <v>0</v>
      </c>
      <c r="N14" s="40">
        <f>N$11*Inputs!K29</f>
        <v>0</v>
      </c>
    </row>
    <row r="15" spans="2:14" x14ac:dyDescent="0.35">
      <c r="B15" s="15" t="s">
        <v>47</v>
      </c>
      <c r="C15" s="38"/>
      <c r="D15" s="40">
        <f>D$11*Inputs!E30</f>
        <v>0</v>
      </c>
      <c r="E15" s="40">
        <f>E$11*Inputs!F30</f>
        <v>0</v>
      </c>
      <c r="F15" s="32"/>
      <c r="G15" s="32"/>
      <c r="H15" s="39" t="s">
        <v>47</v>
      </c>
      <c r="I15" s="40">
        <f>I$11*Inputs!J30</f>
        <v>0</v>
      </c>
      <c r="J15" s="40">
        <f>J$11*Inputs!K30</f>
        <v>0</v>
      </c>
      <c r="K15" s="32"/>
      <c r="L15" s="39" t="s">
        <v>47</v>
      </c>
      <c r="M15" s="40">
        <f>M$11*Inputs!J30</f>
        <v>0</v>
      </c>
      <c r="N15" s="40">
        <f>N$11*Inputs!K30</f>
        <v>0</v>
      </c>
    </row>
    <row r="16" spans="2:14" x14ac:dyDescent="0.35">
      <c r="B16" s="15" t="s">
        <v>48</v>
      </c>
      <c r="C16" s="38"/>
      <c r="D16" s="40">
        <f>D$11*Inputs!E31</f>
        <v>0</v>
      </c>
      <c r="E16" s="40">
        <f>E$11*Inputs!F31</f>
        <v>0</v>
      </c>
      <c r="F16" s="32"/>
      <c r="G16" s="32"/>
      <c r="H16" s="39" t="s">
        <v>48</v>
      </c>
      <c r="I16" s="40">
        <f>I$11*Inputs!J31</f>
        <v>0</v>
      </c>
      <c r="J16" s="40">
        <f>J$11*Inputs!K31</f>
        <v>0</v>
      </c>
      <c r="K16" s="32"/>
      <c r="L16" s="39" t="s">
        <v>48</v>
      </c>
      <c r="M16" s="40">
        <f>M$11*Inputs!J31</f>
        <v>0</v>
      </c>
      <c r="N16" s="40">
        <f>N$11*Inputs!K31</f>
        <v>0</v>
      </c>
    </row>
    <row r="18" spans="2:14" s="4" customFormat="1" ht="22.5" x14ac:dyDescent="0.45">
      <c r="B18" s="31" t="s">
        <v>65</v>
      </c>
      <c r="C18" s="149">
        <f>SUM(C25:E26)+C27+SUM(D29:E31)+SUM(I25:J26)+SUM(I29:J32)+SUM(M25:N26)+SUM(M29:N32)</f>
        <v>0</v>
      </c>
      <c r="D18" s="149"/>
    </row>
    <row r="19" spans="2:14" x14ac:dyDescent="0.35">
      <c r="B19" s="7" t="s">
        <v>38</v>
      </c>
      <c r="C19" s="28" t="s">
        <v>39</v>
      </c>
      <c r="D19" s="28" t="s">
        <v>40</v>
      </c>
      <c r="E19" s="28" t="s">
        <v>41</v>
      </c>
      <c r="F19" s="32"/>
      <c r="G19" s="32"/>
      <c r="H19" s="32"/>
      <c r="I19" s="32"/>
      <c r="J19" s="32"/>
      <c r="K19" s="32"/>
      <c r="L19" s="1"/>
      <c r="M19" s="1"/>
      <c r="N19" s="1"/>
    </row>
    <row r="20" spans="2:14" x14ac:dyDescent="0.35">
      <c r="B20" s="7" t="s">
        <v>37</v>
      </c>
      <c r="C20" s="33">
        <f>Inputs!$F$11*Inputs!D19</f>
        <v>0</v>
      </c>
      <c r="D20" s="33">
        <f>Inputs!$F$11*Inputs!E19</f>
        <v>0</v>
      </c>
      <c r="E20" s="33">
        <f>Inputs!$F$11*Inputs!F19</f>
        <v>0</v>
      </c>
      <c r="F20" s="12"/>
      <c r="G20" s="32"/>
      <c r="H20" s="32"/>
      <c r="I20" s="32"/>
      <c r="J20" s="32"/>
      <c r="K20" s="32"/>
      <c r="L20" s="1"/>
      <c r="M20" s="1"/>
      <c r="N20" s="1"/>
    </row>
    <row r="21" spans="2:14" x14ac:dyDescent="0.35">
      <c r="B21" s="4"/>
      <c r="C21" s="34"/>
      <c r="D21" s="34"/>
      <c r="E21" s="32"/>
      <c r="F21" s="32"/>
      <c r="G21" s="32"/>
      <c r="H21" s="32"/>
      <c r="I21" s="32"/>
      <c r="J21" s="32"/>
      <c r="K21" s="32"/>
      <c r="L21" s="1"/>
      <c r="M21" s="1"/>
      <c r="N21" s="1"/>
    </row>
    <row r="22" spans="2:14" x14ac:dyDescent="0.35">
      <c r="B22" s="29" t="s">
        <v>39</v>
      </c>
      <c r="C22" s="28" t="s">
        <v>42</v>
      </c>
      <c r="D22" s="28" t="s">
        <v>6</v>
      </c>
      <c r="E22" s="28" t="s">
        <v>43</v>
      </c>
      <c r="F22" s="19"/>
      <c r="G22" s="18"/>
      <c r="H22" s="30" t="str">
        <f>D19</f>
        <v>Intra (2)</v>
      </c>
      <c r="I22" s="28" t="s">
        <v>6</v>
      </c>
      <c r="J22" s="28" t="s">
        <v>43</v>
      </c>
      <c r="K22" s="12"/>
      <c r="L22" s="30" t="str">
        <f>E19</f>
        <v>Inter (3)</v>
      </c>
      <c r="M22" s="28" t="s">
        <v>6</v>
      </c>
      <c r="N22" s="28" t="s">
        <v>43</v>
      </c>
    </row>
    <row r="23" spans="2:14" x14ac:dyDescent="0.35">
      <c r="B23" s="7" t="s">
        <v>46</v>
      </c>
      <c r="C23" s="33">
        <f>$C$20*Inputs!D22</f>
        <v>0</v>
      </c>
      <c r="D23" s="33">
        <f>$C$20*Inputs!E22</f>
        <v>0</v>
      </c>
      <c r="E23" s="33">
        <f>$C$20*Inputs!F22</f>
        <v>0</v>
      </c>
      <c r="F23" s="12"/>
      <c r="G23" s="32"/>
      <c r="H23" s="35" t="s">
        <v>46</v>
      </c>
      <c r="I23" s="33">
        <f>D20*Inputs!J$22</f>
        <v>0</v>
      </c>
      <c r="J23" s="33">
        <f>D20*Inputs!K22</f>
        <v>0</v>
      </c>
      <c r="K23" s="12"/>
      <c r="L23" s="35" t="s">
        <v>46</v>
      </c>
      <c r="M23" s="33">
        <f>E20*Inputs!J22</f>
        <v>0</v>
      </c>
      <c r="N23" s="33">
        <f>E20*Inputs!K22</f>
        <v>0</v>
      </c>
    </row>
    <row r="24" spans="2:14" x14ac:dyDescent="0.35">
      <c r="B24" s="7"/>
      <c r="C24" s="27"/>
      <c r="D24" s="27"/>
      <c r="E24" s="27"/>
      <c r="F24" s="32"/>
      <c r="G24" s="32"/>
      <c r="H24" s="35"/>
      <c r="I24" s="27"/>
      <c r="J24" s="27"/>
      <c r="K24" s="32"/>
      <c r="L24" s="35"/>
      <c r="M24" s="27"/>
      <c r="N24" s="27"/>
    </row>
    <row r="25" spans="2:14" x14ac:dyDescent="0.35">
      <c r="B25" s="13" t="s">
        <v>44</v>
      </c>
      <c r="C25" s="40">
        <f>C$23*Inputs!D24</f>
        <v>0</v>
      </c>
      <c r="D25" s="40">
        <f>D$23*Inputs!E24</f>
        <v>0</v>
      </c>
      <c r="E25" s="40">
        <f>E$23*Inputs!F24</f>
        <v>0</v>
      </c>
      <c r="F25" s="32"/>
      <c r="G25" s="32"/>
      <c r="H25" s="36" t="s">
        <v>44</v>
      </c>
      <c r="I25" s="40">
        <f>I$23*Inputs!J24</f>
        <v>0</v>
      </c>
      <c r="J25" s="40">
        <f>J$23*Inputs!K24</f>
        <v>0</v>
      </c>
      <c r="K25" s="32"/>
      <c r="L25" s="36" t="s">
        <v>44</v>
      </c>
      <c r="M25" s="40">
        <f>M$23*Inputs!J24</f>
        <v>0</v>
      </c>
      <c r="N25" s="40">
        <f>N$23*Inputs!K24</f>
        <v>0</v>
      </c>
    </row>
    <row r="26" spans="2:14" x14ac:dyDescent="0.35">
      <c r="B26" s="14" t="s">
        <v>45</v>
      </c>
      <c r="C26" s="40">
        <f>C$23*Inputs!D25</f>
        <v>0</v>
      </c>
      <c r="D26" s="40">
        <f>D$23*Inputs!E25</f>
        <v>0</v>
      </c>
      <c r="E26" s="40">
        <f>E$23*Inputs!F25</f>
        <v>0</v>
      </c>
      <c r="F26" s="32"/>
      <c r="G26" s="32"/>
      <c r="H26" s="37" t="s">
        <v>45</v>
      </c>
      <c r="I26" s="40">
        <f>I$23*Inputs!J25</f>
        <v>0</v>
      </c>
      <c r="J26" s="40">
        <f>J$23*Inputs!K25</f>
        <v>0</v>
      </c>
      <c r="K26" s="32"/>
      <c r="L26" s="37" t="s">
        <v>45</v>
      </c>
      <c r="M26" s="40">
        <f>M$23*Inputs!J25</f>
        <v>0</v>
      </c>
      <c r="N26" s="40">
        <f>N$23*Inputs!K25</f>
        <v>0</v>
      </c>
    </row>
    <row r="27" spans="2:14" x14ac:dyDescent="0.35">
      <c r="B27" s="14" t="s">
        <v>49</v>
      </c>
      <c r="C27" s="40">
        <f>C$23*Inputs!D26</f>
        <v>0</v>
      </c>
      <c r="D27" s="43">
        <f>D$23*Inputs!E26</f>
        <v>0</v>
      </c>
      <c r="E27" s="43">
        <f>E$23*Inputs!F26</f>
        <v>0</v>
      </c>
      <c r="F27" s="32"/>
      <c r="G27" s="32"/>
      <c r="H27" s="37" t="s">
        <v>49</v>
      </c>
      <c r="I27" s="43">
        <f>I$23*Inputs!J26</f>
        <v>0</v>
      </c>
      <c r="J27" s="43">
        <f>J$23*Inputs!K26</f>
        <v>0</v>
      </c>
      <c r="K27" s="32"/>
      <c r="L27" s="37" t="s">
        <v>49</v>
      </c>
      <c r="M27" s="43">
        <f>M$23*Inputs!J26</f>
        <v>0</v>
      </c>
      <c r="N27" s="43">
        <f>N$23*Inputs!K26</f>
        <v>0</v>
      </c>
    </row>
    <row r="28" spans="2:14" x14ac:dyDescent="0.35">
      <c r="B28" s="14"/>
      <c r="C28" s="38"/>
      <c r="D28" s="27"/>
      <c r="E28" s="27"/>
      <c r="F28" s="32"/>
      <c r="G28" s="32"/>
      <c r="H28" s="37"/>
      <c r="I28" s="27"/>
      <c r="J28" s="27"/>
      <c r="K28" s="32"/>
      <c r="L28" s="37"/>
      <c r="M28" s="27"/>
      <c r="N28" s="27"/>
    </row>
    <row r="29" spans="2:14" x14ac:dyDescent="0.35">
      <c r="B29" s="15" t="s">
        <v>23</v>
      </c>
      <c r="C29" s="38"/>
      <c r="D29" s="40">
        <f>D$27*Inputs!E28</f>
        <v>0</v>
      </c>
      <c r="E29" s="40">
        <f>E$27*Inputs!F28</f>
        <v>0</v>
      </c>
      <c r="F29" s="32"/>
      <c r="G29" s="32"/>
      <c r="H29" s="39" t="s">
        <v>23</v>
      </c>
      <c r="I29" s="40">
        <f>I$27*Inputs!J28</f>
        <v>0</v>
      </c>
      <c r="J29" s="40">
        <f>J$27*Inputs!K28</f>
        <v>0</v>
      </c>
      <c r="K29" s="32"/>
      <c r="L29" s="39" t="s">
        <v>23</v>
      </c>
      <c r="M29" s="40">
        <f>M$27*Inputs!J28</f>
        <v>0</v>
      </c>
      <c r="N29" s="40">
        <f>N$27*Inputs!K28</f>
        <v>0</v>
      </c>
    </row>
    <row r="30" spans="2:14" x14ac:dyDescent="0.35">
      <c r="B30" s="15" t="s">
        <v>22</v>
      </c>
      <c r="C30" s="38"/>
      <c r="D30" s="40">
        <f>D$27*Inputs!E29</f>
        <v>0</v>
      </c>
      <c r="E30" s="40">
        <f>E$27*Inputs!F29</f>
        <v>0</v>
      </c>
      <c r="F30" s="32"/>
      <c r="G30" s="32"/>
      <c r="H30" s="39" t="s">
        <v>22</v>
      </c>
      <c r="I30" s="40">
        <f>I$27*Inputs!J29</f>
        <v>0</v>
      </c>
      <c r="J30" s="40">
        <f>J$27*Inputs!K29</f>
        <v>0</v>
      </c>
      <c r="K30" s="32"/>
      <c r="L30" s="39" t="s">
        <v>22</v>
      </c>
      <c r="M30" s="40">
        <f>M$27*Inputs!J29</f>
        <v>0</v>
      </c>
      <c r="N30" s="40">
        <f>N$27*Inputs!K29</f>
        <v>0</v>
      </c>
    </row>
    <row r="31" spans="2:14" x14ac:dyDescent="0.35">
      <c r="B31" s="15" t="s">
        <v>47</v>
      </c>
      <c r="C31" s="38"/>
      <c r="D31" s="40">
        <f>D$27*Inputs!E30</f>
        <v>0</v>
      </c>
      <c r="E31" s="40">
        <f>E$27*Inputs!F30</f>
        <v>0</v>
      </c>
      <c r="F31" s="32"/>
      <c r="G31" s="32"/>
      <c r="H31" s="39" t="s">
        <v>47</v>
      </c>
      <c r="I31" s="40">
        <f>I$27*Inputs!J30</f>
        <v>0</v>
      </c>
      <c r="J31" s="40">
        <f>J$27*Inputs!K30</f>
        <v>0</v>
      </c>
      <c r="K31" s="32"/>
      <c r="L31" s="39" t="s">
        <v>47</v>
      </c>
      <c r="M31" s="40">
        <f>M$27*Inputs!J30</f>
        <v>0</v>
      </c>
      <c r="N31" s="40">
        <f>N$27*Inputs!K30</f>
        <v>0</v>
      </c>
    </row>
    <row r="32" spans="2:14" x14ac:dyDescent="0.35">
      <c r="B32" s="15" t="s">
        <v>48</v>
      </c>
      <c r="C32" s="38"/>
      <c r="D32" s="40">
        <f>D$27*Inputs!E31</f>
        <v>0</v>
      </c>
      <c r="E32" s="40">
        <f>E$27*Inputs!F31</f>
        <v>0</v>
      </c>
      <c r="F32" s="32"/>
      <c r="G32" s="32"/>
      <c r="H32" s="39" t="s">
        <v>48</v>
      </c>
      <c r="I32" s="40">
        <f>I$27*Inputs!J31</f>
        <v>0</v>
      </c>
      <c r="J32" s="40">
        <f>J$27*Inputs!K31</f>
        <v>0</v>
      </c>
      <c r="K32" s="32"/>
      <c r="L32" s="39" t="s">
        <v>48</v>
      </c>
      <c r="M32" s="40">
        <f>M$27*Inputs!J31</f>
        <v>0</v>
      </c>
      <c r="N32" s="40">
        <f>N$27*Inputs!K31</f>
        <v>0</v>
      </c>
    </row>
    <row r="34" spans="2:14" s="4" customFormat="1" ht="22.5" x14ac:dyDescent="0.45">
      <c r="B34" s="31" t="s">
        <v>61</v>
      </c>
      <c r="C34" s="149">
        <f>SUM(C41:E42)+C43+SUM(D45:E47)+SUM(I41:J42)+SUM(I45:J48)+SUM(M41:N42)+SUM(M45:N48)</f>
        <v>0</v>
      </c>
      <c r="D34" s="149"/>
    </row>
    <row r="35" spans="2:14" x14ac:dyDescent="0.35">
      <c r="B35" s="7" t="s">
        <v>38</v>
      </c>
      <c r="C35" s="28" t="s">
        <v>39</v>
      </c>
      <c r="D35" s="28" t="s">
        <v>40</v>
      </c>
      <c r="E35" s="28" t="s">
        <v>41</v>
      </c>
      <c r="F35" s="32"/>
      <c r="G35" s="32"/>
      <c r="H35" s="32"/>
      <c r="I35" s="32"/>
      <c r="J35" s="32"/>
      <c r="K35" s="32"/>
      <c r="L35" s="1"/>
      <c r="M35" s="1"/>
      <c r="N35" s="1"/>
    </row>
    <row r="36" spans="2:14" x14ac:dyDescent="0.35">
      <c r="B36" s="7" t="s">
        <v>37</v>
      </c>
      <c r="C36" s="33">
        <f>Inputs!$F$12*Inputs!D19</f>
        <v>0</v>
      </c>
      <c r="D36" s="33">
        <f>Inputs!$F$12*Inputs!E19</f>
        <v>0</v>
      </c>
      <c r="E36" s="33">
        <f>Inputs!$F$12*Inputs!F19</f>
        <v>0</v>
      </c>
      <c r="F36" s="12"/>
      <c r="G36" s="32"/>
      <c r="H36" s="32"/>
      <c r="I36" s="32"/>
      <c r="J36" s="32"/>
      <c r="K36" s="32"/>
      <c r="L36" s="1"/>
      <c r="M36" s="1"/>
      <c r="N36" s="1"/>
    </row>
    <row r="37" spans="2:14" x14ac:dyDescent="0.35">
      <c r="B37" s="4"/>
      <c r="C37" s="34"/>
      <c r="D37" s="34"/>
      <c r="E37" s="32"/>
      <c r="F37" s="32"/>
      <c r="G37" s="32"/>
      <c r="H37" s="32"/>
      <c r="I37" s="32"/>
      <c r="J37" s="32"/>
      <c r="K37" s="32"/>
      <c r="L37" s="1"/>
      <c r="M37" s="1"/>
      <c r="N37" s="1"/>
    </row>
    <row r="38" spans="2:14" x14ac:dyDescent="0.35">
      <c r="B38" s="29" t="s">
        <v>39</v>
      </c>
      <c r="C38" s="28" t="s">
        <v>42</v>
      </c>
      <c r="D38" s="28" t="s">
        <v>6</v>
      </c>
      <c r="E38" s="28" t="s">
        <v>43</v>
      </c>
      <c r="F38" s="19"/>
      <c r="G38" s="18"/>
      <c r="H38" s="30" t="str">
        <f>D35</f>
        <v>Intra (2)</v>
      </c>
      <c r="I38" s="28" t="s">
        <v>6</v>
      </c>
      <c r="J38" s="28" t="s">
        <v>43</v>
      </c>
      <c r="K38" s="12"/>
      <c r="L38" s="30" t="str">
        <f>E35</f>
        <v>Inter (3)</v>
      </c>
      <c r="M38" s="28" t="s">
        <v>6</v>
      </c>
      <c r="N38" s="28" t="s">
        <v>43</v>
      </c>
    </row>
    <row r="39" spans="2:14" x14ac:dyDescent="0.35">
      <c r="B39" s="7" t="s">
        <v>46</v>
      </c>
      <c r="C39" s="33">
        <f>$C$36*Inputs!D22</f>
        <v>0</v>
      </c>
      <c r="D39" s="33">
        <f>$C$36*Inputs!E22</f>
        <v>0</v>
      </c>
      <c r="E39" s="33">
        <f>$C$36*Inputs!F22</f>
        <v>0</v>
      </c>
      <c r="F39" s="12"/>
      <c r="G39" s="32"/>
      <c r="H39" s="35" t="s">
        <v>46</v>
      </c>
      <c r="I39" s="33">
        <f>D36*Inputs!J22</f>
        <v>0</v>
      </c>
      <c r="J39" s="33">
        <f>D36*Inputs!K22</f>
        <v>0</v>
      </c>
      <c r="K39" s="12"/>
      <c r="L39" s="35" t="s">
        <v>46</v>
      </c>
      <c r="M39" s="33">
        <f>E36*Inputs!J22</f>
        <v>0</v>
      </c>
      <c r="N39" s="33">
        <f>E36*Inputs!K22</f>
        <v>0</v>
      </c>
    </row>
    <row r="40" spans="2:14" x14ac:dyDescent="0.35">
      <c r="B40" s="7"/>
      <c r="C40" s="27"/>
      <c r="D40" s="27"/>
      <c r="E40" s="27"/>
      <c r="F40" s="32"/>
      <c r="G40" s="32"/>
      <c r="H40" s="35"/>
      <c r="I40" s="27"/>
      <c r="J40" s="27"/>
      <c r="K40" s="32"/>
      <c r="L40" s="35"/>
      <c r="M40" s="27"/>
      <c r="N40" s="27"/>
    </row>
    <row r="41" spans="2:14" x14ac:dyDescent="0.35">
      <c r="B41" s="13" t="s">
        <v>44</v>
      </c>
      <c r="C41" s="40">
        <f>C$39*Inputs!D24</f>
        <v>0</v>
      </c>
      <c r="D41" s="40">
        <f>D$39*Inputs!E24</f>
        <v>0</v>
      </c>
      <c r="E41" s="40">
        <f>E$39*Inputs!F24</f>
        <v>0</v>
      </c>
      <c r="F41" s="32"/>
      <c r="G41" s="32"/>
      <c r="H41" s="36" t="s">
        <v>44</v>
      </c>
      <c r="I41" s="40">
        <f>I$39*Inputs!J24</f>
        <v>0</v>
      </c>
      <c r="J41" s="40">
        <f>J$39*Inputs!K24</f>
        <v>0</v>
      </c>
      <c r="K41" s="32"/>
      <c r="L41" s="36" t="s">
        <v>44</v>
      </c>
      <c r="M41" s="40">
        <f>M$39*Inputs!J24</f>
        <v>0</v>
      </c>
      <c r="N41" s="40">
        <f>N$39*Inputs!K24</f>
        <v>0</v>
      </c>
    </row>
    <row r="42" spans="2:14" x14ac:dyDescent="0.35">
      <c r="B42" s="14" t="s">
        <v>45</v>
      </c>
      <c r="C42" s="40">
        <f>C$39*Inputs!D25</f>
        <v>0</v>
      </c>
      <c r="D42" s="40">
        <f>D$39*Inputs!E25</f>
        <v>0</v>
      </c>
      <c r="E42" s="40">
        <f>E$39*Inputs!F25</f>
        <v>0</v>
      </c>
      <c r="F42" s="32"/>
      <c r="G42" s="32"/>
      <c r="H42" s="37" t="s">
        <v>45</v>
      </c>
      <c r="I42" s="40">
        <f>I$39*Inputs!J25</f>
        <v>0</v>
      </c>
      <c r="J42" s="40">
        <f>J$39*Inputs!K25</f>
        <v>0</v>
      </c>
      <c r="K42" s="32"/>
      <c r="L42" s="37" t="s">
        <v>45</v>
      </c>
      <c r="M42" s="40">
        <f>M$39*Inputs!J25</f>
        <v>0</v>
      </c>
      <c r="N42" s="40">
        <f>N$39*Inputs!K25</f>
        <v>0</v>
      </c>
    </row>
    <row r="43" spans="2:14" x14ac:dyDescent="0.35">
      <c r="B43" s="14" t="s">
        <v>49</v>
      </c>
      <c r="C43" s="40">
        <f>C$39*Inputs!D26</f>
        <v>0</v>
      </c>
      <c r="D43" s="43">
        <f>D$39*Inputs!E26</f>
        <v>0</v>
      </c>
      <c r="E43" s="43">
        <f>E$39*Inputs!F26</f>
        <v>0</v>
      </c>
      <c r="F43" s="32"/>
      <c r="G43" s="32"/>
      <c r="H43" s="37" t="s">
        <v>49</v>
      </c>
      <c r="I43" s="43">
        <f>I$39*Inputs!J26</f>
        <v>0</v>
      </c>
      <c r="J43" s="43">
        <f>J$39*Inputs!K26</f>
        <v>0</v>
      </c>
      <c r="K43" s="72"/>
      <c r="L43" s="73" t="s">
        <v>49</v>
      </c>
      <c r="M43" s="43">
        <f>M$39*Inputs!J26</f>
        <v>0</v>
      </c>
      <c r="N43" s="43">
        <f>N$39*Inputs!K26</f>
        <v>0</v>
      </c>
    </row>
    <row r="44" spans="2:14" x14ac:dyDescent="0.35">
      <c r="B44" s="14"/>
      <c r="C44" s="38"/>
      <c r="D44" s="27"/>
      <c r="E44" s="27"/>
      <c r="F44" s="32"/>
      <c r="G44" s="32"/>
      <c r="H44" s="37"/>
      <c r="I44" s="27"/>
      <c r="J44" s="27"/>
      <c r="K44" s="32"/>
      <c r="L44" s="37"/>
      <c r="M44" s="27"/>
      <c r="N44" s="27"/>
    </row>
    <row r="45" spans="2:14" x14ac:dyDescent="0.35">
      <c r="B45" s="15" t="s">
        <v>23</v>
      </c>
      <c r="C45" s="38"/>
      <c r="D45" s="40">
        <f>D$43*Inputs!E28</f>
        <v>0</v>
      </c>
      <c r="E45" s="40">
        <f>E$43*Inputs!F28</f>
        <v>0</v>
      </c>
      <c r="F45" s="32"/>
      <c r="G45" s="32"/>
      <c r="H45" s="39" t="s">
        <v>23</v>
      </c>
      <c r="I45" s="40">
        <f>I$43*Inputs!J28</f>
        <v>0</v>
      </c>
      <c r="J45" s="40">
        <f>J$43*Inputs!K28</f>
        <v>0</v>
      </c>
      <c r="K45" s="32"/>
      <c r="L45" s="39" t="s">
        <v>23</v>
      </c>
      <c r="M45" s="40">
        <f>M$43*Inputs!J28</f>
        <v>0</v>
      </c>
      <c r="N45" s="40">
        <f>N$43*Inputs!K28</f>
        <v>0</v>
      </c>
    </row>
    <row r="46" spans="2:14" x14ac:dyDescent="0.35">
      <c r="B46" s="15" t="s">
        <v>22</v>
      </c>
      <c r="C46" s="38"/>
      <c r="D46" s="40">
        <f>D$43*Inputs!E29</f>
        <v>0</v>
      </c>
      <c r="E46" s="40">
        <f>E$43*Inputs!F29</f>
        <v>0</v>
      </c>
      <c r="F46" s="32"/>
      <c r="G46" s="32"/>
      <c r="H46" s="39" t="s">
        <v>22</v>
      </c>
      <c r="I46" s="40">
        <f>I$43*Inputs!J29</f>
        <v>0</v>
      </c>
      <c r="J46" s="40">
        <f>J$43*Inputs!K29</f>
        <v>0</v>
      </c>
      <c r="K46" s="32"/>
      <c r="L46" s="39" t="s">
        <v>22</v>
      </c>
      <c r="M46" s="40">
        <f>M$43*Inputs!J29</f>
        <v>0</v>
      </c>
      <c r="N46" s="40">
        <f>N$43*Inputs!K29</f>
        <v>0</v>
      </c>
    </row>
    <row r="47" spans="2:14" x14ac:dyDescent="0.35">
      <c r="B47" s="15" t="s">
        <v>47</v>
      </c>
      <c r="C47" s="38"/>
      <c r="D47" s="40">
        <f>D$43*Inputs!E30</f>
        <v>0</v>
      </c>
      <c r="E47" s="40">
        <f>E$43*Inputs!F30</f>
        <v>0</v>
      </c>
      <c r="F47" s="32"/>
      <c r="G47" s="32"/>
      <c r="H47" s="39" t="s">
        <v>47</v>
      </c>
      <c r="I47" s="40">
        <f>I$43*Inputs!J30</f>
        <v>0</v>
      </c>
      <c r="J47" s="40">
        <f>J$43*Inputs!K30</f>
        <v>0</v>
      </c>
      <c r="K47" s="32"/>
      <c r="L47" s="39" t="s">
        <v>47</v>
      </c>
      <c r="M47" s="40">
        <f>M$43*Inputs!J30</f>
        <v>0</v>
      </c>
      <c r="N47" s="40">
        <f>N$43*Inputs!K30</f>
        <v>0</v>
      </c>
    </row>
    <row r="48" spans="2:14" x14ac:dyDescent="0.35">
      <c r="B48" s="15" t="s">
        <v>48</v>
      </c>
      <c r="C48" s="38"/>
      <c r="D48" s="40">
        <f>D$43*Inputs!E31</f>
        <v>0</v>
      </c>
      <c r="E48" s="40">
        <f>E$43*Inputs!F31</f>
        <v>0</v>
      </c>
      <c r="F48" s="32"/>
      <c r="G48" s="32"/>
      <c r="H48" s="39" t="s">
        <v>48</v>
      </c>
      <c r="I48" s="40">
        <f>I$43*Inputs!J31</f>
        <v>0</v>
      </c>
      <c r="J48" s="40">
        <f>J$43*Inputs!K31</f>
        <v>0</v>
      </c>
      <c r="K48" s="32"/>
      <c r="L48" s="39" t="s">
        <v>48</v>
      </c>
      <c r="M48" s="40">
        <f>M$43*Inputs!J31</f>
        <v>0</v>
      </c>
      <c r="N48" s="40">
        <f>N$43*Inputs!K31</f>
        <v>0</v>
      </c>
    </row>
  </sheetData>
  <mergeCells count="3">
    <mergeCell ref="C2:D2"/>
    <mergeCell ref="C18:D18"/>
    <mergeCell ref="C34:D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SYNTHESE</vt:lpstr>
      <vt:lpstr>Inputs</vt:lpstr>
      <vt:lpstr>_RatiosDétaillés</vt:lpstr>
      <vt:lpstr>Interchange Fees</vt:lpstr>
      <vt:lpstr>Scheme Fees</vt:lpstr>
      <vt:lpstr>Processing Fees</vt:lpstr>
      <vt:lpstr>_SF</vt:lpstr>
      <vt:lpstr>_Moy</vt:lpstr>
      <vt:lpstr>_CalcVolumesTx</vt:lpstr>
      <vt:lpstr>_CalcMntSF</vt:lpstr>
      <vt:lpstr>MSC</vt:lpstr>
      <vt:lpstr>CHRONO</vt:lpstr>
      <vt:lpstr>_CalcMntIF</vt:lpstr>
      <vt:lpstr>_CalcMntMoy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2020-05-06T11:14:26Z</dcterms:modified>
</cp:coreProperties>
</file>