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EP-PoleFinance\2. Chantier Comptabilité\Spécification comptable\"/>
    </mc:Choice>
  </mc:AlternateContent>
  <bookViews>
    <workbookView xWindow="-105" yWindow="-105" windowWidth="19425" windowHeight="10425"/>
  </bookViews>
  <sheets>
    <sheet name="Ecritures comptables" sheetId="2" r:id="rId1"/>
    <sheet name="TRA" sheetId="3" r:id="rId2"/>
    <sheet name="Table correspondance clients" sheetId="5" r:id="rId3"/>
  </sheets>
  <definedNames>
    <definedName name="_xlnm._FilterDatabase" localSheetId="0" hidden="1">'Ecritures comptables'!$A$48:$BP$151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96" i="2" l="1"/>
  <c r="BE96" i="2"/>
  <c r="AY96" i="2"/>
  <c r="AS96" i="2"/>
  <c r="AM96" i="2"/>
  <c r="AG96" i="2"/>
  <c r="AA96" i="2"/>
  <c r="U96" i="2"/>
  <c r="O96" i="2"/>
  <c r="I97" i="2"/>
  <c r="I95" i="2"/>
  <c r="I96" i="2" s="1"/>
  <c r="F96" i="2"/>
  <c r="BK179" i="2" l="1"/>
  <c r="BE179" i="2"/>
  <c r="AY179" i="2"/>
  <c r="AS179" i="2"/>
  <c r="AM179" i="2"/>
  <c r="AG179" i="2"/>
  <c r="AA179" i="2"/>
  <c r="U179" i="2"/>
  <c r="O179" i="2"/>
  <c r="BJ149" i="2"/>
  <c r="BK150" i="2" s="1"/>
  <c r="BD149" i="2"/>
  <c r="BE150" i="2" s="1"/>
  <c r="AX149" i="2"/>
  <c r="AR149" i="2"/>
  <c r="AL149" i="2"/>
  <c r="AF149" i="2"/>
  <c r="AG150" i="2" s="1"/>
  <c r="Z149" i="2"/>
  <c r="T149" i="2"/>
  <c r="N149" i="2"/>
  <c r="E149" i="2"/>
  <c r="F150" i="2" s="1"/>
  <c r="BJ74" i="2"/>
  <c r="BJ73" i="2"/>
  <c r="BJ72" i="2"/>
  <c r="BK71" i="2"/>
  <c r="BD74" i="2"/>
  <c r="BD73" i="2"/>
  <c r="BD72" i="2"/>
  <c r="BE71" i="2"/>
  <c r="AX74" i="2"/>
  <c r="AX73" i="2"/>
  <c r="AX72" i="2"/>
  <c r="AY71" i="2"/>
  <c r="AR74" i="2"/>
  <c r="AR73" i="2"/>
  <c r="AR72" i="2"/>
  <c r="AS71" i="2"/>
  <c r="AL74" i="2"/>
  <c r="AL73" i="2"/>
  <c r="AL72" i="2"/>
  <c r="AM71" i="2"/>
  <c r="AF74" i="2"/>
  <c r="AF73" i="2"/>
  <c r="AF72" i="2"/>
  <c r="AG71" i="2"/>
  <c r="Z74" i="2"/>
  <c r="Z73" i="2"/>
  <c r="Z72" i="2"/>
  <c r="AA71" i="2"/>
  <c r="T74" i="2"/>
  <c r="T73" i="2"/>
  <c r="T72" i="2"/>
  <c r="U71" i="2"/>
  <c r="N74" i="2"/>
  <c r="N73" i="2"/>
  <c r="N72" i="2"/>
  <c r="O71" i="2"/>
  <c r="BK110" i="2"/>
  <c r="BJ109" i="2"/>
  <c r="BD109" i="2"/>
  <c r="BE110" i="2" s="1"/>
  <c r="AY110" i="2"/>
  <c r="AX109" i="2"/>
  <c r="AR109" i="2"/>
  <c r="AS110" i="2" s="1"/>
  <c r="AL109" i="2"/>
  <c r="AM110" i="2" s="1"/>
  <c r="AF109" i="2"/>
  <c r="AG110" i="2" s="1"/>
  <c r="Z109" i="2"/>
  <c r="AA110" i="2" s="1"/>
  <c r="T109" i="2"/>
  <c r="U110" i="2" s="1"/>
  <c r="N109" i="2"/>
  <c r="O110" i="2" s="1"/>
  <c r="AY150" i="2"/>
  <c r="AS150" i="2"/>
  <c r="AM150" i="2"/>
  <c r="AA150" i="2"/>
  <c r="U150" i="2"/>
  <c r="O150" i="2"/>
  <c r="F179" i="2"/>
  <c r="F71" i="2"/>
  <c r="E72" i="2"/>
  <c r="E73" i="2"/>
  <c r="E74" i="2"/>
  <c r="BK148" i="2"/>
  <c r="BE148" i="2"/>
  <c r="AY148" i="2"/>
  <c r="AS148" i="2"/>
  <c r="AM148" i="2"/>
  <c r="AG148" i="2"/>
  <c r="AA148" i="2"/>
  <c r="U148" i="2"/>
  <c r="O148" i="2"/>
  <c r="BJ147" i="2"/>
  <c r="BD147" i="2"/>
  <c r="AX147" i="2"/>
  <c r="AR147" i="2"/>
  <c r="AL147" i="2"/>
  <c r="AF147" i="2"/>
  <c r="Z147" i="2"/>
  <c r="T147" i="2"/>
  <c r="N147" i="2"/>
  <c r="BH8" i="2" l="1"/>
  <c r="BH7" i="2"/>
  <c r="BH6" i="2"/>
  <c r="BK56" i="2" s="1"/>
  <c r="BB8" i="2"/>
  <c r="BB7" i="2"/>
  <c r="BB6" i="2"/>
  <c r="BE56" i="2" s="1"/>
  <c r="BE60" i="2" s="1"/>
  <c r="AV8" i="2"/>
  <c r="AY56" i="2" s="1"/>
  <c r="AY60" i="2" s="1"/>
  <c r="AV7" i="2"/>
  <c r="AV6" i="2"/>
  <c r="AP8" i="2"/>
  <c r="AP7" i="2"/>
  <c r="AP6" i="2"/>
  <c r="AJ8" i="2"/>
  <c r="AJ7" i="2"/>
  <c r="AJ6" i="2"/>
  <c r="AM56" i="2" s="1"/>
  <c r="AD8" i="2"/>
  <c r="AD7" i="2"/>
  <c r="AD6" i="2"/>
  <c r="X8" i="2"/>
  <c r="AA56" i="2" s="1"/>
  <c r="X7" i="2"/>
  <c r="X6" i="2"/>
  <c r="R8" i="2"/>
  <c r="R7" i="2"/>
  <c r="R6" i="2"/>
  <c r="AP5" i="2"/>
  <c r="BJ186" i="2"/>
  <c r="BK176" i="2"/>
  <c r="BK159" i="2"/>
  <c r="BK157" i="2"/>
  <c r="BJ143" i="2"/>
  <c r="BJ145" i="2" s="1"/>
  <c r="BJ129" i="2"/>
  <c r="BJ131" i="2" s="1"/>
  <c r="BK132" i="2" s="1"/>
  <c r="BK123" i="2"/>
  <c r="BJ124" i="2" s="1"/>
  <c r="BJ117" i="2"/>
  <c r="BJ187" i="2" s="1"/>
  <c r="BJ111" i="2"/>
  <c r="BK116" i="2" s="1"/>
  <c r="BK108" i="2"/>
  <c r="BJ107" i="2" s="1"/>
  <c r="BJ104" i="2"/>
  <c r="BK103" i="2"/>
  <c r="BJ101" i="2"/>
  <c r="BK100" i="2"/>
  <c r="BJ99" i="2"/>
  <c r="BJ93" i="2"/>
  <c r="BK94" i="2" s="1"/>
  <c r="BK91" i="2"/>
  <c r="BJ92" i="2" s="1"/>
  <c r="BJ89" i="2"/>
  <c r="BK90" i="2" s="1"/>
  <c r="BJ86" i="2"/>
  <c r="BK85" i="2"/>
  <c r="BK80" i="2"/>
  <c r="BJ84" i="2" s="1"/>
  <c r="BK79" i="2"/>
  <c r="BJ83" i="2" s="1"/>
  <c r="BK75" i="2"/>
  <c r="BJ76" i="2" s="1"/>
  <c r="BJ69" i="2"/>
  <c r="BJ66" i="2"/>
  <c r="BK65" i="2"/>
  <c r="BJ61" i="2"/>
  <c r="BK62" i="2" s="1"/>
  <c r="BJ49" i="2"/>
  <c r="BK54" i="2" s="1"/>
  <c r="BD186" i="2"/>
  <c r="BE176" i="2"/>
  <c r="BE159" i="2"/>
  <c r="BE157" i="2"/>
  <c r="BD143" i="2"/>
  <c r="BD145" i="2" s="1"/>
  <c r="BD129" i="2"/>
  <c r="BD131" i="2" s="1"/>
  <c r="BE132" i="2" s="1"/>
  <c r="BE123" i="2"/>
  <c r="BD124" i="2" s="1"/>
  <c r="BD117" i="2"/>
  <c r="BD187" i="2" s="1"/>
  <c r="BD111" i="2"/>
  <c r="BE116" i="2" s="1"/>
  <c r="BE108" i="2"/>
  <c r="BD107" i="2" s="1"/>
  <c r="BE103" i="2"/>
  <c r="BD104" i="2" s="1"/>
  <c r="BD99" i="2"/>
  <c r="BD101" i="2" s="1"/>
  <c r="BD93" i="2"/>
  <c r="BE94" i="2" s="1"/>
  <c r="BE90" i="2"/>
  <c r="BD89" i="2"/>
  <c r="BE85" i="2"/>
  <c r="BD86" i="2" s="1"/>
  <c r="BE80" i="2"/>
  <c r="BD84" i="2" s="1"/>
  <c r="BE79" i="2"/>
  <c r="BD83" i="2" s="1"/>
  <c r="BD78" i="2"/>
  <c r="BE77" i="2"/>
  <c r="BE75" i="2"/>
  <c r="BD76" i="2" s="1"/>
  <c r="BD69" i="2"/>
  <c r="BD66" i="2"/>
  <c r="BE65" i="2"/>
  <c r="BD61" i="2"/>
  <c r="BE62" i="2" s="1"/>
  <c r="BD49" i="2"/>
  <c r="BE54" i="2" s="1"/>
  <c r="AX186" i="2"/>
  <c r="AY176" i="2"/>
  <c r="AY159" i="2"/>
  <c r="AY157" i="2"/>
  <c r="AX143" i="2"/>
  <c r="AX145" i="2" s="1"/>
  <c r="AX129" i="2"/>
  <c r="AX131" i="2" s="1"/>
  <c r="AY132" i="2" s="1"/>
  <c r="AY123" i="2"/>
  <c r="AX124" i="2" s="1"/>
  <c r="AX117" i="2"/>
  <c r="AX187" i="2" s="1"/>
  <c r="AX113" i="2"/>
  <c r="AX115" i="2" s="1"/>
  <c r="AY112" i="2"/>
  <c r="AX111" i="2"/>
  <c r="AY116" i="2" s="1"/>
  <c r="AY108" i="2"/>
  <c r="AX107" i="2" s="1"/>
  <c r="AX104" i="2"/>
  <c r="AY103" i="2"/>
  <c r="AX101" i="2"/>
  <c r="AY100" i="2"/>
  <c r="AX99" i="2"/>
  <c r="AX93" i="2"/>
  <c r="AY94" i="2" s="1"/>
  <c r="AX89" i="2"/>
  <c r="AY90" i="2" s="1"/>
  <c r="AX87" i="2"/>
  <c r="AX86" i="2"/>
  <c r="AY85" i="2"/>
  <c r="AY80" i="2"/>
  <c r="AX84" i="2" s="1"/>
  <c r="AY79" i="2"/>
  <c r="AX83" i="2" s="1"/>
  <c r="AY75" i="2"/>
  <c r="AX76" i="2" s="1"/>
  <c r="AX69" i="2"/>
  <c r="AY70" i="2" s="1"/>
  <c r="AY65" i="2"/>
  <c r="AX66" i="2" s="1"/>
  <c r="AY63" i="2"/>
  <c r="AX64" i="2" s="1"/>
  <c r="AY62" i="2"/>
  <c r="AX61" i="2"/>
  <c r="AY54" i="2"/>
  <c r="AY50" i="2"/>
  <c r="AX49" i="2"/>
  <c r="AR186" i="2"/>
  <c r="AS176" i="2"/>
  <c r="AS159" i="2"/>
  <c r="AS157" i="2"/>
  <c r="AR145" i="2"/>
  <c r="AS144" i="2"/>
  <c r="AR143" i="2"/>
  <c r="AR129" i="2"/>
  <c r="AR131" i="2" s="1"/>
  <c r="AS132" i="2" s="1"/>
  <c r="AS125" i="2"/>
  <c r="AR128" i="2" s="1"/>
  <c r="AS127" i="2" s="1"/>
  <c r="AR124" i="2"/>
  <c r="AS123" i="2"/>
  <c r="AR117" i="2"/>
  <c r="AR187" i="2" s="1"/>
  <c r="AS116" i="2"/>
  <c r="AR111" i="2"/>
  <c r="AR113" i="2" s="1"/>
  <c r="AR115" i="2" s="1"/>
  <c r="AR190" i="2"/>
  <c r="AS108" i="2"/>
  <c r="AR107" i="2" s="1"/>
  <c r="AS103" i="2"/>
  <c r="AR104" i="2" s="1"/>
  <c r="AR99" i="2"/>
  <c r="AR101" i="2" s="1"/>
  <c r="AR97" i="2"/>
  <c r="AS98" i="2" s="1"/>
  <c r="AR93" i="2"/>
  <c r="AS94" i="2" s="1"/>
  <c r="AS90" i="2"/>
  <c r="AR89" i="2"/>
  <c r="AR87" i="2"/>
  <c r="AR86" i="2"/>
  <c r="AS85" i="2"/>
  <c r="AS80" i="2"/>
  <c r="AR84" i="2" s="1"/>
  <c r="AS79" i="2"/>
  <c r="AR83" i="2" s="1"/>
  <c r="AR78" i="2"/>
  <c r="AS77" i="2"/>
  <c r="AS75" i="2"/>
  <c r="AR76" i="2" s="1"/>
  <c r="AR69" i="2"/>
  <c r="AR67" i="2"/>
  <c r="AS68" i="2" s="1"/>
  <c r="AR66" i="2"/>
  <c r="AS65" i="2"/>
  <c r="AS62" i="2"/>
  <c r="AR61" i="2"/>
  <c r="AL186" i="2"/>
  <c r="AM176" i="2"/>
  <c r="AM159" i="2"/>
  <c r="AM157" i="2"/>
  <c r="AL145" i="2"/>
  <c r="AM144" i="2"/>
  <c r="AL143" i="2"/>
  <c r="AL129" i="2"/>
  <c r="AL131" i="2" s="1"/>
  <c r="AM132" i="2" s="1"/>
  <c r="AL124" i="2"/>
  <c r="AM192" i="2" s="1"/>
  <c r="AM123" i="2"/>
  <c r="AL117" i="2"/>
  <c r="AL187" i="2" s="1"/>
  <c r="AM116" i="2"/>
  <c r="AL113" i="2"/>
  <c r="AL115" i="2" s="1"/>
  <c r="AM112" i="2"/>
  <c r="AL111" i="2"/>
  <c r="AM108" i="2"/>
  <c r="AL107" i="2" s="1"/>
  <c r="AM103" i="2"/>
  <c r="AL104" i="2" s="1"/>
  <c r="AM102" i="2"/>
  <c r="AL99" i="2"/>
  <c r="AL101" i="2" s="1"/>
  <c r="AM94" i="2"/>
  <c r="AL93" i="2"/>
  <c r="AL89" i="2"/>
  <c r="AM90" i="2" s="1"/>
  <c r="AM85" i="2"/>
  <c r="AL86" i="2" s="1"/>
  <c r="AM80" i="2"/>
  <c r="AL84" i="2" s="1"/>
  <c r="AM79" i="2"/>
  <c r="AL83" i="2" s="1"/>
  <c r="AL78" i="2"/>
  <c r="AM77" i="2"/>
  <c r="AM75" i="2"/>
  <c r="AL76" i="2" s="1"/>
  <c r="AL69" i="2"/>
  <c r="AL171" i="2" s="1"/>
  <c r="AM65" i="2"/>
  <c r="AL66" i="2" s="1"/>
  <c r="AM63" i="2"/>
  <c r="AL64" i="2" s="1"/>
  <c r="AM62" i="2"/>
  <c r="AL61" i="2"/>
  <c r="AF186" i="2"/>
  <c r="AG176" i="2"/>
  <c r="AG159" i="2"/>
  <c r="AG157" i="2"/>
  <c r="AF143" i="2"/>
  <c r="AF145" i="2" s="1"/>
  <c r="AF129" i="2"/>
  <c r="AF131" i="2" s="1"/>
  <c r="AG132" i="2" s="1"/>
  <c r="AF124" i="2"/>
  <c r="AG125" i="2" s="1"/>
  <c r="AF128" i="2" s="1"/>
  <c r="AG127" i="2" s="1"/>
  <c r="AG123" i="2"/>
  <c r="AF117" i="2"/>
  <c r="AF187" i="2" s="1"/>
  <c r="AG116" i="2"/>
  <c r="AF113" i="2"/>
  <c r="AF115" i="2" s="1"/>
  <c r="AF111" i="2"/>
  <c r="AG112" i="2" s="1"/>
  <c r="AF190" i="2"/>
  <c r="AG108" i="2"/>
  <c r="AF107" i="2" s="1"/>
  <c r="AG103" i="2"/>
  <c r="AF104" i="2" s="1"/>
  <c r="AF99" i="2"/>
  <c r="AF101" i="2" s="1"/>
  <c r="AG94" i="2"/>
  <c r="AF93" i="2"/>
  <c r="AF89" i="2"/>
  <c r="AG90" i="2" s="1"/>
  <c r="AG85" i="2"/>
  <c r="AF86" i="2" s="1"/>
  <c r="AG80" i="2"/>
  <c r="AF84" i="2" s="1"/>
  <c r="AG79" i="2"/>
  <c r="AF83" i="2" s="1"/>
  <c r="AG75" i="2"/>
  <c r="AF76" i="2" s="1"/>
  <c r="AF69" i="2"/>
  <c r="AG70" i="2" s="1"/>
  <c r="AG65" i="2"/>
  <c r="AF66" i="2" s="1"/>
  <c r="AF61" i="2"/>
  <c r="AG62" i="2" s="1"/>
  <c r="AG54" i="2"/>
  <c r="AF49" i="2"/>
  <c r="AG50" i="2" s="1"/>
  <c r="AF168" i="2" s="1"/>
  <c r="Z186" i="2"/>
  <c r="AA176" i="2"/>
  <c r="AA159" i="2"/>
  <c r="AA157" i="2"/>
  <c r="Z145" i="2"/>
  <c r="Z143" i="2"/>
  <c r="AA144" i="2" s="1"/>
  <c r="Z129" i="2"/>
  <c r="Z131" i="2" s="1"/>
  <c r="AA132" i="2" s="1"/>
  <c r="AA123" i="2"/>
  <c r="Z124" i="2" s="1"/>
  <c r="Z117" i="2"/>
  <c r="Z187" i="2" s="1"/>
  <c r="AA116" i="2"/>
  <c r="Z111" i="2"/>
  <c r="Z113" i="2" s="1"/>
  <c r="Z115" i="2" s="1"/>
  <c r="AA108" i="2"/>
  <c r="Z107" i="2" s="1"/>
  <c r="AA103" i="2"/>
  <c r="Z104" i="2" s="1"/>
  <c r="Z99" i="2"/>
  <c r="AA100" i="2" s="1"/>
  <c r="Z93" i="2"/>
  <c r="AA94" i="2" s="1"/>
  <c r="AA90" i="2"/>
  <c r="Z89" i="2"/>
  <c r="AA85" i="2"/>
  <c r="Z86" i="2" s="1"/>
  <c r="AA80" i="2"/>
  <c r="Z84" i="2" s="1"/>
  <c r="AA79" i="2"/>
  <c r="Z83" i="2" s="1"/>
  <c r="Z78" i="2"/>
  <c r="AA77" i="2"/>
  <c r="AA75" i="2"/>
  <c r="Z76" i="2" s="1"/>
  <c r="Z69" i="2"/>
  <c r="AA70" i="2" s="1"/>
  <c r="Z67" i="2"/>
  <c r="AA68" i="2" s="1"/>
  <c r="AA65" i="2"/>
  <c r="Z66" i="2" s="1"/>
  <c r="AA63" i="2"/>
  <c r="Z64" i="2" s="1"/>
  <c r="AA62" i="2"/>
  <c r="Z61" i="2"/>
  <c r="U159" i="2"/>
  <c r="U157" i="2"/>
  <c r="O159" i="2"/>
  <c r="F159" i="2"/>
  <c r="BI45" i="2"/>
  <c r="BI44" i="2"/>
  <c r="BH41" i="2" s="1"/>
  <c r="BI43" i="2"/>
  <c r="BH42" i="2"/>
  <c r="BJ190" i="2" s="1"/>
  <c r="BH36" i="2"/>
  <c r="BK105" i="2" s="1"/>
  <c r="BJ106" i="2" s="1"/>
  <c r="BI35" i="2"/>
  <c r="BK102" i="2" s="1"/>
  <c r="BI34" i="2"/>
  <c r="BH33" i="2"/>
  <c r="BJ87" i="2" s="1"/>
  <c r="BI32" i="2"/>
  <c r="BJ67" i="2" s="1"/>
  <c r="BK68" i="2" s="1"/>
  <c r="BH31" i="2"/>
  <c r="BK63" i="2" s="1"/>
  <c r="BJ64" i="2" s="1"/>
  <c r="BC45" i="2"/>
  <c r="BC44" i="2"/>
  <c r="BC43" i="2"/>
  <c r="BB42" i="2"/>
  <c r="BD190" i="2" s="1"/>
  <c r="BB36" i="2"/>
  <c r="BE105" i="2" s="1"/>
  <c r="BD106" i="2" s="1"/>
  <c r="BC35" i="2"/>
  <c r="BE102" i="2" s="1"/>
  <c r="BC34" i="2"/>
  <c r="BE91" i="2" s="1"/>
  <c r="BD92" i="2" s="1"/>
  <c r="BB33" i="2"/>
  <c r="BD87" i="2" s="1"/>
  <c r="BC32" i="2"/>
  <c r="BD67" i="2" s="1"/>
  <c r="BE68" i="2" s="1"/>
  <c r="BB31" i="2"/>
  <c r="BE63" i="2" s="1"/>
  <c r="BD64" i="2" s="1"/>
  <c r="AW45" i="2"/>
  <c r="AW44" i="2"/>
  <c r="AW43" i="2"/>
  <c r="AV42" i="2"/>
  <c r="AX190" i="2" s="1"/>
  <c r="AV36" i="2"/>
  <c r="AY105" i="2" s="1"/>
  <c r="AX106" i="2" s="1"/>
  <c r="AW35" i="2"/>
  <c r="AY102" i="2" s="1"/>
  <c r="AW34" i="2"/>
  <c r="AY91" i="2" s="1"/>
  <c r="AX92" i="2" s="1"/>
  <c r="AV33" i="2"/>
  <c r="AW32" i="2"/>
  <c r="AX67" i="2" s="1"/>
  <c r="AY68" i="2" s="1"/>
  <c r="AV31" i="2"/>
  <c r="AQ45" i="2"/>
  <c r="AQ44" i="2"/>
  <c r="AQ43" i="2"/>
  <c r="AP42" i="2"/>
  <c r="AP36" i="2"/>
  <c r="AS105" i="2" s="1"/>
  <c r="AR106" i="2" s="1"/>
  <c r="AQ35" i="2"/>
  <c r="AS102" i="2" s="1"/>
  <c r="AQ34" i="2"/>
  <c r="AS91" i="2" s="1"/>
  <c r="AR92" i="2" s="1"/>
  <c r="AP33" i="2"/>
  <c r="AQ32" i="2"/>
  <c r="AP31" i="2"/>
  <c r="AS63" i="2" s="1"/>
  <c r="AR64" i="2" s="1"/>
  <c r="AK45" i="2"/>
  <c r="AK44" i="2"/>
  <c r="AK43" i="2"/>
  <c r="AJ42" i="2"/>
  <c r="AL190" i="2" s="1"/>
  <c r="AJ41" i="2"/>
  <c r="AJ36" i="2"/>
  <c r="AM105" i="2" s="1"/>
  <c r="AL106" i="2" s="1"/>
  <c r="AK35" i="2"/>
  <c r="AK34" i="2"/>
  <c r="AM91" i="2" s="1"/>
  <c r="AL92" i="2" s="1"/>
  <c r="AJ33" i="2"/>
  <c r="AL87" i="2" s="1"/>
  <c r="AK32" i="2"/>
  <c r="AL67" i="2" s="1"/>
  <c r="AM68" i="2" s="1"/>
  <c r="AJ31" i="2"/>
  <c r="AE45" i="2"/>
  <c r="AE44" i="2"/>
  <c r="AE43" i="2"/>
  <c r="AD42" i="2"/>
  <c r="AD36" i="2"/>
  <c r="AG105" i="2" s="1"/>
  <c r="AF106" i="2" s="1"/>
  <c r="AE35" i="2"/>
  <c r="AG102" i="2" s="1"/>
  <c r="AE34" i="2"/>
  <c r="AG91" i="2" s="1"/>
  <c r="AF92" i="2" s="1"/>
  <c r="AD33" i="2"/>
  <c r="AF87" i="2" s="1"/>
  <c r="AE32" i="2"/>
  <c r="AF67" i="2" s="1"/>
  <c r="AG68" i="2" s="1"/>
  <c r="AD31" i="2"/>
  <c r="AG63" i="2" s="1"/>
  <c r="AF64" i="2" s="1"/>
  <c r="Y45" i="2"/>
  <c r="Y44" i="2"/>
  <c r="Y43" i="2"/>
  <c r="X42" i="2"/>
  <c r="Z190" i="2" s="1"/>
  <c r="X36" i="2"/>
  <c r="AA105" i="2" s="1"/>
  <c r="Z106" i="2" s="1"/>
  <c r="Y35" i="2"/>
  <c r="AA102" i="2" s="1"/>
  <c r="Y34" i="2"/>
  <c r="AA91" i="2" s="1"/>
  <c r="Z92" i="2" s="1"/>
  <c r="X33" i="2"/>
  <c r="Z87" i="2" s="1"/>
  <c r="Y32" i="2"/>
  <c r="X31" i="2"/>
  <c r="T186" i="2"/>
  <c r="U176" i="2"/>
  <c r="T143" i="2"/>
  <c r="T145" i="2" s="1"/>
  <c r="T129" i="2"/>
  <c r="T131" i="2" s="1"/>
  <c r="U132" i="2" s="1"/>
  <c r="U123" i="2"/>
  <c r="T124" i="2" s="1"/>
  <c r="U125" i="2" s="1"/>
  <c r="T117" i="2"/>
  <c r="T187" i="2" s="1"/>
  <c r="U108" i="2"/>
  <c r="T107" i="2" s="1"/>
  <c r="U105" i="2"/>
  <c r="T106" i="2" s="1"/>
  <c r="T104" i="2"/>
  <c r="U103" i="2"/>
  <c r="T99" i="2"/>
  <c r="U100" i="2" s="1"/>
  <c r="U94" i="2"/>
  <c r="T93" i="2"/>
  <c r="T89" i="2"/>
  <c r="U90" i="2" s="1"/>
  <c r="U85" i="2"/>
  <c r="T86" i="2" s="1"/>
  <c r="U80" i="2"/>
  <c r="T84" i="2" s="1"/>
  <c r="U79" i="2"/>
  <c r="T83" i="2" s="1"/>
  <c r="T78" i="2"/>
  <c r="U75" i="2"/>
  <c r="U77" i="2" s="1"/>
  <c r="T69" i="2"/>
  <c r="U65" i="2"/>
  <c r="T66" i="2" s="1"/>
  <c r="T61" i="2"/>
  <c r="T49" i="2"/>
  <c r="S45" i="2"/>
  <c r="S44" i="2"/>
  <c r="S43" i="2"/>
  <c r="R41" i="2" s="1"/>
  <c r="R42" i="2"/>
  <c r="R36" i="2"/>
  <c r="S35" i="2"/>
  <c r="U102" i="2" s="1"/>
  <c r="S34" i="2"/>
  <c r="U91" i="2" s="1"/>
  <c r="T92" i="2" s="1"/>
  <c r="R33" i="2"/>
  <c r="T87" i="2" s="1"/>
  <c r="S32" i="2"/>
  <c r="T67" i="2" s="1"/>
  <c r="U68" i="2" s="1"/>
  <c r="R31" i="2"/>
  <c r="U63" i="2" s="1"/>
  <c r="T64" i="2" s="1"/>
  <c r="R22" i="2"/>
  <c r="T111" i="2" s="1"/>
  <c r="U112" i="2" s="1"/>
  <c r="C22" i="2"/>
  <c r="E111" i="2" s="1"/>
  <c r="L22" i="2"/>
  <c r="N111" i="2" s="1"/>
  <c r="N113" i="2" s="1"/>
  <c r="L8" i="2"/>
  <c r="L7" i="2"/>
  <c r="L6" i="2"/>
  <c r="C6" i="2"/>
  <c r="C18" i="2" s="1"/>
  <c r="C8" i="2"/>
  <c r="C7" i="2"/>
  <c r="O157" i="2"/>
  <c r="F157" i="2"/>
  <c r="N143" i="2"/>
  <c r="N145" i="2" s="1"/>
  <c r="N131" i="2"/>
  <c r="O132" i="2" s="1"/>
  <c r="N129" i="2"/>
  <c r="O134" i="2" s="1"/>
  <c r="N133" i="2" s="1"/>
  <c r="O123" i="2"/>
  <c r="N124" i="2" s="1"/>
  <c r="O125" i="2" s="1"/>
  <c r="N117" i="2"/>
  <c r="O122" i="2" s="1"/>
  <c r="O108" i="2"/>
  <c r="N107" i="2" s="1"/>
  <c r="O103" i="2"/>
  <c r="N104" i="2" s="1"/>
  <c r="N99" i="2"/>
  <c r="N101" i="2" s="1"/>
  <c r="N93" i="2"/>
  <c r="O94" i="2" s="1"/>
  <c r="N89" i="2"/>
  <c r="O90" i="2" s="1"/>
  <c r="O85" i="2"/>
  <c r="N86" i="2" s="1"/>
  <c r="O80" i="2"/>
  <c r="N84" i="2" s="1"/>
  <c r="O79" i="2"/>
  <c r="N83" i="2" s="1"/>
  <c r="N76" i="2"/>
  <c r="O75" i="2"/>
  <c r="N78" i="2" s="1"/>
  <c r="N69" i="2"/>
  <c r="O70" i="2" s="1"/>
  <c r="O65" i="2"/>
  <c r="N66" i="2" s="1"/>
  <c r="N61" i="2"/>
  <c r="O62" i="2" s="1"/>
  <c r="N49" i="2"/>
  <c r="N51" i="2" s="1"/>
  <c r="N53" i="2" s="1"/>
  <c r="F108" i="2"/>
  <c r="C42" i="2"/>
  <c r="L42" i="2"/>
  <c r="M43" i="2"/>
  <c r="M44" i="2"/>
  <c r="M45" i="2"/>
  <c r="N186" i="2"/>
  <c r="O176" i="2"/>
  <c r="E186" i="2"/>
  <c r="L36" i="2"/>
  <c r="O105" i="2" s="1"/>
  <c r="N106" i="2" s="1"/>
  <c r="M35" i="2"/>
  <c r="O102" i="2" s="1"/>
  <c r="M34" i="2"/>
  <c r="O91" i="2" s="1"/>
  <c r="N92" i="2" s="1"/>
  <c r="L33" i="2"/>
  <c r="N87" i="2" s="1"/>
  <c r="M32" i="2"/>
  <c r="N67" i="2" s="1"/>
  <c r="O68" i="2" s="1"/>
  <c r="L31" i="2"/>
  <c r="O63" i="2" s="1"/>
  <c r="N64" i="2" s="1"/>
  <c r="AM60" i="2" l="1"/>
  <c r="AL57" i="2"/>
  <c r="AL59" i="2"/>
  <c r="AL55" i="2"/>
  <c r="AM58" i="2"/>
  <c r="BK60" i="2"/>
  <c r="BJ59" i="2"/>
  <c r="BJ55" i="2"/>
  <c r="BK58" i="2"/>
  <c r="BE125" i="2"/>
  <c r="BD128" i="2" s="1"/>
  <c r="BE127" i="2" s="1"/>
  <c r="BK125" i="2"/>
  <c r="BJ128" i="2" s="1"/>
  <c r="BK127" i="2" s="1"/>
  <c r="AY192" i="2"/>
  <c r="AY125" i="2"/>
  <c r="AX128" i="2" s="1"/>
  <c r="AY127" i="2" s="1"/>
  <c r="BJ189" i="2"/>
  <c r="AA125" i="2"/>
  <c r="Z128" i="2" s="1"/>
  <c r="AA127" i="2" s="1"/>
  <c r="BJ188" i="2"/>
  <c r="AG77" i="2"/>
  <c r="AY144" i="2"/>
  <c r="BE50" i="2"/>
  <c r="BD168" i="2" s="1"/>
  <c r="BE100" i="2"/>
  <c r="BE112" i="2"/>
  <c r="BE192" i="2" s="1"/>
  <c r="BK77" i="2"/>
  <c r="BJ81" i="2"/>
  <c r="BK82" i="2" s="1"/>
  <c r="BK112" i="2"/>
  <c r="BK192" i="2" s="1"/>
  <c r="AG192" i="2"/>
  <c r="AL189" i="2"/>
  <c r="AM181" i="2"/>
  <c r="AM70" i="2"/>
  <c r="AM125" i="2"/>
  <c r="AL128" i="2" s="1"/>
  <c r="AM127" i="2" s="1"/>
  <c r="AS100" i="2"/>
  <c r="T76" i="2"/>
  <c r="T101" i="2"/>
  <c r="Z101" i="2"/>
  <c r="AA112" i="2"/>
  <c r="AA192" i="2" s="1"/>
  <c r="AF78" i="2"/>
  <c r="AF171" i="2" s="1"/>
  <c r="AG100" i="2"/>
  <c r="AM100" i="2"/>
  <c r="AS112" i="2"/>
  <c r="AS192" i="2" s="1"/>
  <c r="AY77" i="2"/>
  <c r="BD113" i="2"/>
  <c r="BD115" i="2" s="1"/>
  <c r="BE144" i="2"/>
  <c r="BK50" i="2"/>
  <c r="BJ168" i="2" s="1"/>
  <c r="BJ171" i="2"/>
  <c r="BJ78" i="2"/>
  <c r="BK181" i="2" s="1"/>
  <c r="BJ113" i="2"/>
  <c r="BJ115" i="2" s="1"/>
  <c r="BK144" i="2"/>
  <c r="AL81" i="2"/>
  <c r="AM82" i="2" s="1"/>
  <c r="AX168" i="2"/>
  <c r="AX78" i="2"/>
  <c r="BK70" i="2"/>
  <c r="BD171" i="2"/>
  <c r="BE181" i="2"/>
  <c r="BE58" i="2"/>
  <c r="BB41" i="2"/>
  <c r="BD188" i="2"/>
  <c r="BD189" i="2"/>
  <c r="BD57" i="2"/>
  <c r="BD81" i="2"/>
  <c r="BE82" i="2" s="1"/>
  <c r="BD55" i="2"/>
  <c r="BD59" i="2"/>
  <c r="BE70" i="2"/>
  <c r="AX59" i="2"/>
  <c r="AX189" i="2"/>
  <c r="AX55" i="2"/>
  <c r="AX81" i="2"/>
  <c r="AY82" i="2" s="1"/>
  <c r="AV41" i="2"/>
  <c r="AX188" i="2"/>
  <c r="AX171" i="2"/>
  <c r="AY181" i="2"/>
  <c r="BJ57" i="2"/>
  <c r="AX57" i="2"/>
  <c r="AY58" i="2"/>
  <c r="AS56" i="2"/>
  <c r="AS58" i="2" s="1"/>
  <c r="AP41" i="2"/>
  <c r="AR171" i="2"/>
  <c r="AR81" i="2"/>
  <c r="AS82" i="2" s="1"/>
  <c r="AS60" i="2"/>
  <c r="AR57" i="2"/>
  <c r="AR189" i="2"/>
  <c r="AS181" i="2"/>
  <c r="AS70" i="2"/>
  <c r="AR188" i="2"/>
  <c r="AG144" i="2"/>
  <c r="AG56" i="2"/>
  <c r="AG60" i="2" s="1"/>
  <c r="AD41" i="2"/>
  <c r="AF57" i="2"/>
  <c r="AF81" i="2"/>
  <c r="AG82" i="2" s="1"/>
  <c r="AF188" i="2"/>
  <c r="AF189" i="2"/>
  <c r="AG181" i="2"/>
  <c r="AA60" i="2"/>
  <c r="Z59" i="2"/>
  <c r="Z55" i="2"/>
  <c r="Z189" i="2"/>
  <c r="Z57" i="2"/>
  <c r="Z81" i="2"/>
  <c r="AA82" i="2" s="1"/>
  <c r="X41" i="2"/>
  <c r="AA183" i="2" s="1"/>
  <c r="AA58" i="2"/>
  <c r="Z188" i="2"/>
  <c r="Z171" i="2"/>
  <c r="AA181" i="2"/>
  <c r="U144" i="2"/>
  <c r="T113" i="2"/>
  <c r="T115" i="2" s="1"/>
  <c r="U116" i="2"/>
  <c r="U56" i="2"/>
  <c r="U58" i="2" s="1"/>
  <c r="T171" i="2"/>
  <c r="T81" i="2"/>
  <c r="U82" i="2" s="1"/>
  <c r="T188" i="2"/>
  <c r="T189" i="2"/>
  <c r="T57" i="2"/>
  <c r="U193" i="2"/>
  <c r="BJ173" i="2"/>
  <c r="BK114" i="2"/>
  <c r="BK118" i="2"/>
  <c r="BK122" i="2"/>
  <c r="BJ126" i="2"/>
  <c r="BK130" i="2"/>
  <c r="BK191" i="2" s="1"/>
  <c r="BK134" i="2"/>
  <c r="BJ133" i="2" s="1"/>
  <c r="BK146" i="2"/>
  <c r="BK177" i="2"/>
  <c r="BK193" i="2"/>
  <c r="BJ51" i="2"/>
  <c r="BJ119" i="2"/>
  <c r="BD51" i="2"/>
  <c r="BD173" i="2"/>
  <c r="BE114" i="2"/>
  <c r="BE118" i="2"/>
  <c r="BE122" i="2"/>
  <c r="BD126" i="2"/>
  <c r="BE130" i="2"/>
  <c r="BE191" i="2" s="1"/>
  <c r="BE134" i="2"/>
  <c r="BD133" i="2" s="1"/>
  <c r="BE146" i="2"/>
  <c r="BE177" i="2"/>
  <c r="BE193" i="2"/>
  <c r="BD119" i="2"/>
  <c r="AY177" i="2"/>
  <c r="AY193" i="2"/>
  <c r="AX51" i="2"/>
  <c r="AX173" i="2"/>
  <c r="AY114" i="2"/>
  <c r="AY118" i="2"/>
  <c r="AY122" i="2"/>
  <c r="AX126" i="2"/>
  <c r="AY130" i="2"/>
  <c r="AY191" i="2" s="1"/>
  <c r="AY134" i="2"/>
  <c r="AX133" i="2" s="1"/>
  <c r="AY146" i="2"/>
  <c r="AX119" i="2"/>
  <c r="AS183" i="2"/>
  <c r="AR173" i="2"/>
  <c r="AS114" i="2"/>
  <c r="AS118" i="2"/>
  <c r="AS122" i="2"/>
  <c r="AR126" i="2"/>
  <c r="AS130" i="2"/>
  <c r="AS191" i="2" s="1"/>
  <c r="AS134" i="2"/>
  <c r="AR133" i="2" s="1"/>
  <c r="AS146" i="2"/>
  <c r="AS193" i="2"/>
  <c r="AR119" i="2"/>
  <c r="AL188" i="2"/>
  <c r="AL194" i="2" s="1"/>
  <c r="AM193" i="2"/>
  <c r="AL173" i="2"/>
  <c r="AM114" i="2"/>
  <c r="AM118" i="2"/>
  <c r="AM122" i="2"/>
  <c r="AL126" i="2"/>
  <c r="AM130" i="2"/>
  <c r="AM191" i="2" s="1"/>
  <c r="AM134" i="2"/>
  <c r="AL133" i="2" s="1"/>
  <c r="AM146" i="2"/>
  <c r="AL119" i="2"/>
  <c r="AF51" i="2"/>
  <c r="AF173" i="2"/>
  <c r="AG114" i="2"/>
  <c r="AG118" i="2"/>
  <c r="AG122" i="2"/>
  <c r="AF126" i="2"/>
  <c r="AG130" i="2"/>
  <c r="AG191" i="2" s="1"/>
  <c r="AG134" i="2"/>
  <c r="AF133" i="2" s="1"/>
  <c r="AG146" i="2"/>
  <c r="AG177" i="2"/>
  <c r="AG193" i="2"/>
  <c r="AF119" i="2"/>
  <c r="AA114" i="2"/>
  <c r="AA193" i="2"/>
  <c r="AA118" i="2"/>
  <c r="AA122" i="2"/>
  <c r="Z126" i="2"/>
  <c r="AA130" i="2"/>
  <c r="AA191" i="2" s="1"/>
  <c r="AA134" i="2"/>
  <c r="Z133" i="2" s="1"/>
  <c r="AA146" i="2"/>
  <c r="Z119" i="2"/>
  <c r="T126" i="2"/>
  <c r="T128" i="2"/>
  <c r="U127" i="2" s="1"/>
  <c r="T190" i="2"/>
  <c r="U183" i="2"/>
  <c r="U181" i="2"/>
  <c r="U192" i="2"/>
  <c r="U50" i="2"/>
  <c r="U54" i="2"/>
  <c r="U62" i="2"/>
  <c r="U70" i="2"/>
  <c r="T51" i="2"/>
  <c r="T55" i="2"/>
  <c r="T59" i="2"/>
  <c r="U114" i="2"/>
  <c r="U118" i="2"/>
  <c r="U122" i="2"/>
  <c r="U130" i="2"/>
  <c r="U191" i="2" s="1"/>
  <c r="U134" i="2"/>
  <c r="T133" i="2" s="1"/>
  <c r="U146" i="2"/>
  <c r="T119" i="2"/>
  <c r="O56" i="2"/>
  <c r="N59" i="2" s="1"/>
  <c r="N187" i="2"/>
  <c r="N190" i="2"/>
  <c r="N119" i="2"/>
  <c r="N121" i="2" s="1"/>
  <c r="O52" i="2"/>
  <c r="N126" i="2"/>
  <c r="N128" i="2"/>
  <c r="O127" i="2" s="1"/>
  <c r="O114" i="2"/>
  <c r="N115" i="2"/>
  <c r="O146" i="2"/>
  <c r="O77" i="2"/>
  <c r="N81" i="2"/>
  <c r="O82" i="2" s="1"/>
  <c r="O100" i="2"/>
  <c r="O112" i="2"/>
  <c r="O192" i="2" s="1"/>
  <c r="O116" i="2"/>
  <c r="O144" i="2"/>
  <c r="O50" i="2"/>
  <c r="N168" i="2" s="1"/>
  <c r="O54" i="2"/>
  <c r="O60" i="2"/>
  <c r="O118" i="2"/>
  <c r="O130" i="2"/>
  <c r="O191" i="2" s="1"/>
  <c r="L41" i="2"/>
  <c r="N189" i="2"/>
  <c r="O181" i="2"/>
  <c r="N188" i="2"/>
  <c r="N171" i="2"/>
  <c r="AX194" i="2" l="1"/>
  <c r="BD194" i="2"/>
  <c r="Z194" i="2"/>
  <c r="BJ194" i="2"/>
  <c r="AR194" i="2"/>
  <c r="O58" i="2"/>
  <c r="O120" i="2"/>
  <c r="U60" i="2"/>
  <c r="AR59" i="2"/>
  <c r="Z173" i="2"/>
  <c r="O193" i="2"/>
  <c r="O194" i="2" s="1"/>
  <c r="BK183" i="2"/>
  <c r="N55" i="2"/>
  <c r="N57" i="2"/>
  <c r="AR55" i="2"/>
  <c r="AF59" i="2"/>
  <c r="AG58" i="2"/>
  <c r="AF55" i="2"/>
  <c r="T194" i="2"/>
  <c r="AF194" i="2"/>
  <c r="AM194" i="2"/>
  <c r="T173" i="2"/>
  <c r="AY194" i="2"/>
  <c r="AA194" i="2"/>
  <c r="BK120" i="2"/>
  <c r="BJ121" i="2"/>
  <c r="BJ172" i="2"/>
  <c r="BJ53" i="2"/>
  <c r="BK52" i="2"/>
  <c r="BK182" i="2"/>
  <c r="BK194" i="2"/>
  <c r="BE194" i="2"/>
  <c r="BE183" i="2"/>
  <c r="BE120" i="2"/>
  <c r="BD121" i="2"/>
  <c r="BD172" i="2"/>
  <c r="BD53" i="2"/>
  <c r="BE52" i="2"/>
  <c r="BE182" i="2"/>
  <c r="AX172" i="2"/>
  <c r="AX53" i="2"/>
  <c r="AY52" i="2"/>
  <c r="AY182" i="2"/>
  <c r="AY120" i="2"/>
  <c r="AX121" i="2"/>
  <c r="AY183" i="2"/>
  <c r="AS194" i="2"/>
  <c r="AS120" i="2"/>
  <c r="AR121" i="2"/>
  <c r="AM120" i="2"/>
  <c r="AL121" i="2"/>
  <c r="AM183" i="2"/>
  <c r="AF172" i="2"/>
  <c r="AF53" i="2"/>
  <c r="AG52" i="2"/>
  <c r="AG182" i="2"/>
  <c r="AG183" i="2"/>
  <c r="AG194" i="2"/>
  <c r="AG120" i="2"/>
  <c r="AF121" i="2"/>
  <c r="AA120" i="2"/>
  <c r="Z121" i="2"/>
  <c r="U194" i="2"/>
  <c r="U177" i="2"/>
  <c r="T172" i="2"/>
  <c r="U52" i="2"/>
  <c r="U182" i="2"/>
  <c r="T53" i="2"/>
  <c r="T121" i="2"/>
  <c r="U120" i="2"/>
  <c r="T168" i="2"/>
  <c r="O183" i="2"/>
  <c r="N194" i="2"/>
  <c r="O177" i="2"/>
  <c r="O182" i="2"/>
  <c r="E69" i="2"/>
  <c r="N173" i="2" l="1"/>
  <c r="N172" i="2"/>
  <c r="F56" i="2"/>
  <c r="F176" i="2"/>
  <c r="F75" i="2"/>
  <c r="D26" i="2"/>
  <c r="E143" i="2" s="1"/>
  <c r="E109" i="2"/>
  <c r="E107" i="2"/>
  <c r="F148" i="2" l="1"/>
  <c r="E147" i="2"/>
  <c r="E190" i="2"/>
  <c r="F110" i="2"/>
  <c r="E145" i="2"/>
  <c r="F144" i="2"/>
  <c r="E55" i="2"/>
  <c r="E57" i="2"/>
  <c r="F60" i="2"/>
  <c r="F58" i="2"/>
  <c r="E59" i="2"/>
  <c r="E89" i="2" l="1"/>
  <c r="F90" i="2" s="1"/>
  <c r="F85" i="2"/>
  <c r="E86" i="2" s="1"/>
  <c r="I75" i="2"/>
  <c r="I76" i="2" s="1"/>
  <c r="F80" i="2"/>
  <c r="E84" i="2" s="1"/>
  <c r="F79" i="2"/>
  <c r="E83" i="2" s="1"/>
  <c r="C36" i="2"/>
  <c r="F105" i="2" s="1"/>
  <c r="E106" i="2" s="1"/>
  <c r="F70" i="2" l="1"/>
  <c r="E76" i="2"/>
  <c r="F77" i="2"/>
  <c r="E81" i="2"/>
  <c r="F82" i="2" s="1"/>
  <c r="E78" i="2"/>
  <c r="F181" i="2" s="1"/>
  <c r="I77" i="2"/>
  <c r="E171" i="2" l="1"/>
  <c r="E200" i="2" s="1"/>
  <c r="N200" i="2" s="1"/>
  <c r="T200" i="2" s="1"/>
  <c r="Z200" i="2" s="1"/>
  <c r="AF200" i="2" s="1"/>
  <c r="AL200" i="2" s="1"/>
  <c r="AR200" i="2" s="1"/>
  <c r="AX200" i="2" s="1"/>
  <c r="BD200" i="2" s="1"/>
  <c r="BJ200" i="2" s="1"/>
  <c r="I78" i="2"/>
  <c r="I79" i="2"/>
  <c r="I80" i="2" l="1"/>
  <c r="I82" i="2" s="1"/>
  <c r="I81" i="2"/>
  <c r="I84" i="2" l="1"/>
  <c r="I83" i="2"/>
  <c r="I85" i="2" s="1"/>
  <c r="D45" i="2"/>
  <c r="D44" i="2"/>
  <c r="D43" i="2"/>
  <c r="E189" i="2" l="1"/>
  <c r="C41" i="2"/>
  <c r="E173" i="2" l="1"/>
  <c r="F183" i="2"/>
  <c r="D35" i="2" l="1"/>
  <c r="F102" i="2" s="1"/>
  <c r="D34" i="2"/>
  <c r="F91" i="2" s="1"/>
  <c r="E92" i="2" s="1"/>
  <c r="C33" i="2"/>
  <c r="E87" i="2" s="1"/>
  <c r="D32" i="2"/>
  <c r="E67" i="2" s="1"/>
  <c r="C31" i="2"/>
  <c r="F63" i="2" s="1"/>
  <c r="F103" i="2" l="1"/>
  <c r="E104" i="2" s="1"/>
  <c r="F65" i="2"/>
  <c r="F68" i="2" s="1"/>
  <c r="E66" i="2" l="1"/>
  <c r="I51" i="2" l="1"/>
  <c r="I53" i="2" s="1"/>
  <c r="I50" i="2"/>
  <c r="I54" i="2" l="1"/>
  <c r="I55" i="2"/>
  <c r="I52" i="2"/>
  <c r="I57" i="2" l="1"/>
  <c r="I56" i="2"/>
  <c r="F146" i="2"/>
  <c r="AA69" i="3"/>
  <c r="Y69" i="3"/>
  <c r="AA68" i="3"/>
  <c r="Y68" i="3"/>
  <c r="I58" i="2" l="1"/>
  <c r="I59" i="2"/>
  <c r="I61" i="2" s="1"/>
  <c r="I62" i="2" s="1"/>
  <c r="AA63" i="3"/>
  <c r="Y63" i="3"/>
  <c r="AA62" i="3"/>
  <c r="Y62" i="3"/>
  <c r="AA59" i="3"/>
  <c r="Y59" i="3"/>
  <c r="AA58" i="3"/>
  <c r="Y58" i="3"/>
  <c r="N49" i="3"/>
  <c r="N50" i="3" s="1"/>
  <c r="N51" i="3" s="1"/>
  <c r="N52" i="3" s="1"/>
  <c r="N53" i="3" s="1"/>
  <c r="N54" i="3" s="1"/>
  <c r="N55" i="3" s="1"/>
  <c r="N56" i="3" s="1"/>
  <c r="N57" i="3" s="1"/>
  <c r="N58" i="3" s="1"/>
  <c r="AA47" i="3"/>
  <c r="AA46" i="3"/>
  <c r="Y47" i="3"/>
  <c r="Y46" i="3"/>
  <c r="W47" i="3"/>
  <c r="W46" i="3"/>
  <c r="I60" i="2" l="1"/>
  <c r="N59" i="3"/>
  <c r="W58" i="3"/>
  <c r="N60" i="3" l="1"/>
  <c r="N61" i="3" s="1"/>
  <c r="N62" i="3" s="1"/>
  <c r="W59" i="3"/>
  <c r="W62" i="3" l="1"/>
  <c r="N63" i="3"/>
  <c r="Y49" i="3"/>
  <c r="AA49" i="3"/>
  <c r="Y50" i="3"/>
  <c r="AA50" i="3"/>
  <c r="Y51" i="3"/>
  <c r="AA51" i="3"/>
  <c r="Y52" i="3"/>
  <c r="AA52" i="3"/>
  <c r="Y53" i="3"/>
  <c r="AA53" i="3"/>
  <c r="Y54" i="3"/>
  <c r="AA54" i="3"/>
  <c r="Y55" i="3"/>
  <c r="AA55" i="3"/>
  <c r="Y56" i="3"/>
  <c r="AA56" i="3"/>
  <c r="Y57" i="3"/>
  <c r="AA57" i="3"/>
  <c r="Y60" i="3"/>
  <c r="AA60" i="3"/>
  <c r="Y61" i="3"/>
  <c r="AA61" i="3"/>
  <c r="Y64" i="3"/>
  <c r="AA64" i="3"/>
  <c r="Y65" i="3"/>
  <c r="AA65" i="3"/>
  <c r="Y66" i="3"/>
  <c r="AA66" i="3"/>
  <c r="Y67" i="3"/>
  <c r="AA67" i="3"/>
  <c r="Y70" i="3"/>
  <c r="AA70" i="3"/>
  <c r="W49" i="3"/>
  <c r="W50" i="3"/>
  <c r="W51" i="3"/>
  <c r="W52" i="3"/>
  <c r="W53" i="3"/>
  <c r="W54" i="3"/>
  <c r="W55" i="3"/>
  <c r="W56" i="3"/>
  <c r="W57" i="3"/>
  <c r="W60" i="3"/>
  <c r="W61" i="3"/>
  <c r="W43" i="3"/>
  <c r="AA43" i="3"/>
  <c r="Y43" i="3"/>
  <c r="AA48" i="3"/>
  <c r="Y48" i="3"/>
  <c r="W48" i="3"/>
  <c r="AA45" i="3"/>
  <c r="Y45" i="3"/>
  <c r="W45" i="3"/>
  <c r="AA44" i="3"/>
  <c r="Y44" i="3"/>
  <c r="W44" i="3"/>
  <c r="E129" i="2"/>
  <c r="E131" i="2" s="1"/>
  <c r="F132" i="2" s="1"/>
  <c r="I63" i="2" l="1"/>
  <c r="N64" i="3"/>
  <c r="W63" i="3"/>
  <c r="F130" i="2"/>
  <c r="F134" i="2"/>
  <c r="F191" i="2" l="1"/>
  <c r="E133" i="2"/>
  <c r="I65" i="2"/>
  <c r="I64" i="2"/>
  <c r="N65" i="3"/>
  <c r="W64" i="3"/>
  <c r="AR49" i="2"/>
  <c r="AL49" i="2"/>
  <c r="E27" i="2"/>
  <c r="F123" i="2"/>
  <c r="E124" i="2" s="1"/>
  <c r="X5" i="2"/>
  <c r="Z49" i="2" s="1"/>
  <c r="AS54" i="2" l="1"/>
  <c r="AS50" i="2"/>
  <c r="AR51" i="2"/>
  <c r="AS178" i="2"/>
  <c r="AR169" i="2"/>
  <c r="AM50" i="2"/>
  <c r="AM54" i="2"/>
  <c r="AL51" i="2"/>
  <c r="AA54" i="2"/>
  <c r="AA50" i="2"/>
  <c r="Z51" i="2"/>
  <c r="F158" i="2"/>
  <c r="F160" i="2" s="1"/>
  <c r="F116" i="2"/>
  <c r="F112" i="2"/>
  <c r="I67" i="2"/>
  <c r="I66" i="2"/>
  <c r="N4" i="2"/>
  <c r="L18" i="2" s="1"/>
  <c r="E202" i="2"/>
  <c r="N66" i="3"/>
  <c r="W65" i="3"/>
  <c r="F125" i="2"/>
  <c r="E113" i="2"/>
  <c r="AR53" i="2" l="1"/>
  <c r="AS52" i="2"/>
  <c r="AR172" i="2"/>
  <c r="AS182" i="2"/>
  <c r="AR168" i="2"/>
  <c r="AS177" i="2"/>
  <c r="AM52" i="2"/>
  <c r="AM182" i="2"/>
  <c r="AL53" i="2"/>
  <c r="AL172" i="2"/>
  <c r="AL168" i="2"/>
  <c r="AM177" i="2"/>
  <c r="AA182" i="2"/>
  <c r="Z172" i="2"/>
  <c r="AA52" i="2"/>
  <c r="Z53" i="2"/>
  <c r="Z168" i="2"/>
  <c r="AA177" i="2"/>
  <c r="F161" i="2"/>
  <c r="F192" i="2"/>
  <c r="I69" i="2"/>
  <c r="I68" i="2"/>
  <c r="N67" i="3"/>
  <c r="W66" i="3"/>
  <c r="E128" i="2"/>
  <c r="F127" i="2" s="1"/>
  <c r="E126" i="2"/>
  <c r="E115" i="2"/>
  <c r="F114" i="2"/>
  <c r="E117" i="2"/>
  <c r="E99" i="2"/>
  <c r="F100" i="2" s="1"/>
  <c r="E97" i="2"/>
  <c r="F98" i="2" s="1"/>
  <c r="E93" i="2"/>
  <c r="F94" i="2" s="1"/>
  <c r="E61" i="2"/>
  <c r="E49" i="2"/>
  <c r="BF48" i="2"/>
  <c r="BF167" i="2" s="1"/>
  <c r="AZ48" i="2"/>
  <c r="AZ167" i="2" s="1"/>
  <c r="AT48" i="2"/>
  <c r="AT167" i="2" s="1"/>
  <c r="AN48" i="2"/>
  <c r="AN167" i="2" s="1"/>
  <c r="AH48" i="2"/>
  <c r="AH167" i="2" s="1"/>
  <c r="AB48" i="2"/>
  <c r="AB167" i="2" s="1"/>
  <c r="V48" i="2"/>
  <c r="V167" i="2" s="1"/>
  <c r="P48" i="2"/>
  <c r="P167" i="2" s="1"/>
  <c r="J167" i="2"/>
  <c r="F163" i="2" l="1"/>
  <c r="E135" i="2" s="1"/>
  <c r="F136" i="2" s="1"/>
  <c r="F138" i="2" s="1"/>
  <c r="F164" i="2"/>
  <c r="E139" i="2" s="1"/>
  <c r="N27" i="2"/>
  <c r="N97" i="2"/>
  <c r="N169" i="2" s="1"/>
  <c r="E64" i="2"/>
  <c r="I70" i="2"/>
  <c r="I86" i="2"/>
  <c r="I87" i="2"/>
  <c r="E101" i="2"/>
  <c r="F118" i="2"/>
  <c r="E187" i="2"/>
  <c r="F50" i="2"/>
  <c r="F177" i="2" s="1"/>
  <c r="N68" i="3"/>
  <c r="W67" i="3"/>
  <c r="E51" i="2"/>
  <c r="F122" i="2"/>
  <c r="F62" i="2"/>
  <c r="E119" i="2"/>
  <c r="F54" i="2"/>
  <c r="E137" i="2" l="1"/>
  <c r="F142" i="2"/>
  <c r="F140" i="2"/>
  <c r="E141" i="2"/>
  <c r="O178" i="2"/>
  <c r="O158" i="2"/>
  <c r="T4" i="2"/>
  <c r="O98" i="2"/>
  <c r="N202" i="2"/>
  <c r="F180" i="2"/>
  <c r="F178" i="2"/>
  <c r="F182" i="2"/>
  <c r="E172" i="2"/>
  <c r="E188" i="2"/>
  <c r="E194" i="2" s="1"/>
  <c r="E168" i="2"/>
  <c r="E169" i="2"/>
  <c r="E170" i="2"/>
  <c r="I88" i="2"/>
  <c r="I89" i="2"/>
  <c r="F193" i="2"/>
  <c r="F194" i="2" s="1"/>
  <c r="N69" i="3"/>
  <c r="W68" i="3"/>
  <c r="F120" i="2"/>
  <c r="E121" i="2"/>
  <c r="E53" i="2"/>
  <c r="F52" i="2"/>
  <c r="O162" i="2" l="1"/>
  <c r="O160" i="2"/>
  <c r="O161" i="2" s="1"/>
  <c r="R18" i="2"/>
  <c r="T97" i="2" s="1"/>
  <c r="F184" i="2"/>
  <c r="E174" i="2"/>
  <c r="E199" i="2"/>
  <c r="F185" i="2"/>
  <c r="E175" i="2"/>
  <c r="I90" i="2"/>
  <c r="I91" i="2"/>
  <c r="N70" i="3"/>
  <c r="W70" i="3" s="1"/>
  <c r="O164" i="2" l="1"/>
  <c r="O163" i="2"/>
  <c r="N135" i="2" s="1"/>
  <c r="T27" i="2"/>
  <c r="Z4" i="2" s="1"/>
  <c r="U98" i="2"/>
  <c r="U178" i="2"/>
  <c r="T169" i="2"/>
  <c r="E201" i="2"/>
  <c r="N201" i="2" s="1"/>
  <c r="N139" i="2"/>
  <c r="F186" i="2"/>
  <c r="I92" i="2"/>
  <c r="I93" i="2"/>
  <c r="E203" i="2" l="1"/>
  <c r="U158" i="2"/>
  <c r="T202" i="2"/>
  <c r="X18" i="2"/>
  <c r="Z97" i="2" s="1"/>
  <c r="O142" i="2"/>
  <c r="N141" i="2"/>
  <c r="O140" i="2"/>
  <c r="O136" i="2"/>
  <c r="N174" i="2"/>
  <c r="O184" i="2"/>
  <c r="I94" i="2"/>
  <c r="AA98" i="2" l="1"/>
  <c r="AA178" i="2"/>
  <c r="Z169" i="2"/>
  <c r="U160" i="2"/>
  <c r="U161" i="2" s="1"/>
  <c r="U162" i="2"/>
  <c r="Z27" i="2"/>
  <c r="AF4" i="2" s="1"/>
  <c r="O138" i="2"/>
  <c r="O151" i="2" s="1"/>
  <c r="N137" i="2"/>
  <c r="I98" i="2"/>
  <c r="I99" i="2"/>
  <c r="U164" i="2" l="1"/>
  <c r="T139" i="2" s="1"/>
  <c r="U163" i="2"/>
  <c r="AA158" i="2"/>
  <c r="Z202" i="2"/>
  <c r="AD18" i="2"/>
  <c r="AF97" i="2" s="1"/>
  <c r="O185" i="2"/>
  <c r="N151" i="2"/>
  <c r="O152" i="2" s="1"/>
  <c r="N175" i="2"/>
  <c r="N170" i="2"/>
  <c r="O180" i="2"/>
  <c r="I101" i="2"/>
  <c r="I100" i="2"/>
  <c r="AG98" i="2" l="1"/>
  <c r="AG178" i="2"/>
  <c r="AF169" i="2"/>
  <c r="T135" i="2"/>
  <c r="T201" i="2"/>
  <c r="T141" i="2"/>
  <c r="U142" i="2"/>
  <c r="U140" i="2"/>
  <c r="AA160" i="2"/>
  <c r="AA161" i="2" s="1"/>
  <c r="AA162" i="2"/>
  <c r="N199" i="2"/>
  <c r="N203" i="2" s="1"/>
  <c r="O186" i="2"/>
  <c r="O195" i="2" s="1"/>
  <c r="N176" i="2"/>
  <c r="N195" i="2" s="1"/>
  <c r="I103" i="2"/>
  <c r="I102" i="2"/>
  <c r="AF27" i="2"/>
  <c r="U184" i="2" l="1"/>
  <c r="T174" i="2"/>
  <c r="U136" i="2"/>
  <c r="AF202" i="2"/>
  <c r="AG158" i="2"/>
  <c r="AA163" i="2"/>
  <c r="Z135" i="2" s="1"/>
  <c r="AA164" i="2"/>
  <c r="Z139" i="2" s="1"/>
  <c r="O196" i="2"/>
  <c r="AL4" i="2"/>
  <c r="AJ18" i="2" s="1"/>
  <c r="AL97" i="2" s="1"/>
  <c r="I104" i="2"/>
  <c r="I105" i="2"/>
  <c r="I107" i="2" s="1"/>
  <c r="AG160" i="2" l="1"/>
  <c r="AG161" i="2" s="1"/>
  <c r="AG162" i="2"/>
  <c r="Z201" i="2"/>
  <c r="AM98" i="2"/>
  <c r="AM178" i="2"/>
  <c r="AL169" i="2"/>
  <c r="AA136" i="2"/>
  <c r="U138" i="2"/>
  <c r="T137" i="2"/>
  <c r="AA140" i="2"/>
  <c r="AA142" i="2"/>
  <c r="AA184" i="2" s="1"/>
  <c r="Z141" i="2"/>
  <c r="I108" i="2"/>
  <c r="I109" i="2"/>
  <c r="I106" i="2"/>
  <c r="Z174" i="2" l="1"/>
  <c r="T151" i="2"/>
  <c r="U185" i="2"/>
  <c r="T175" i="2"/>
  <c r="U151" i="2"/>
  <c r="U180" i="2"/>
  <c r="T170" i="2"/>
  <c r="AA138" i="2"/>
  <c r="AA151" i="2" s="1"/>
  <c r="Z137" i="2"/>
  <c r="AG164" i="2"/>
  <c r="AF139" i="2" s="1"/>
  <c r="AG163" i="2"/>
  <c r="AF135" i="2" s="1"/>
  <c r="AL27" i="2"/>
  <c r="I110" i="2"/>
  <c r="I111" i="2"/>
  <c r="U152" i="2" l="1"/>
  <c r="AG140" i="2"/>
  <c r="AG142" i="2"/>
  <c r="AF141" i="2"/>
  <c r="AF201" i="2"/>
  <c r="U186" i="2"/>
  <c r="U195" i="2" s="1"/>
  <c r="T199" i="2"/>
  <c r="T203" i="2" s="1"/>
  <c r="T176" i="2"/>
  <c r="T195" i="2" s="1"/>
  <c r="AL202" i="2"/>
  <c r="AM158" i="2"/>
  <c r="Z175" i="2"/>
  <c r="AA185" i="2"/>
  <c r="Z151" i="2"/>
  <c r="AA152" i="2" s="1"/>
  <c r="AG136" i="2"/>
  <c r="AF174" i="2"/>
  <c r="AG184" i="2"/>
  <c r="Z170" i="2"/>
  <c r="AA180" i="2"/>
  <c r="AR4" i="2"/>
  <c r="AR27" i="2" s="1"/>
  <c r="I112" i="2"/>
  <c r="I113" i="2"/>
  <c r="U196" i="2" l="1"/>
  <c r="AS158" i="2"/>
  <c r="AR202" i="2"/>
  <c r="AA186" i="2"/>
  <c r="AA195" i="2" s="1"/>
  <c r="Z176" i="2"/>
  <c r="Z195" i="2" s="1"/>
  <c r="Z199" i="2"/>
  <c r="Z203" i="2" s="1"/>
  <c r="AG138" i="2"/>
  <c r="AG151" i="2" s="1"/>
  <c r="AF137" i="2"/>
  <c r="AM160" i="2"/>
  <c r="AM161" i="2" s="1"/>
  <c r="AM162" i="2"/>
  <c r="I115" i="2"/>
  <c r="I114" i="2"/>
  <c r="AX4" i="2"/>
  <c r="AV18" i="2" s="1"/>
  <c r="AX97" i="2" s="1"/>
  <c r="AA196" i="2" l="1"/>
  <c r="AS162" i="2"/>
  <c r="AS160" i="2"/>
  <c r="AS161" i="2" s="1"/>
  <c r="AF175" i="2"/>
  <c r="AG185" i="2"/>
  <c r="AF151" i="2"/>
  <c r="AG152" i="2" s="1"/>
  <c r="AY98" i="2"/>
  <c r="AY178" i="2"/>
  <c r="AX169" i="2"/>
  <c r="AM163" i="2"/>
  <c r="AM164" i="2"/>
  <c r="AL139" i="2" s="1"/>
  <c r="AG180" i="2"/>
  <c r="AF170" i="2"/>
  <c r="I116" i="2"/>
  <c r="I117" i="2"/>
  <c r="AG186" i="2" l="1"/>
  <c r="AG195" i="2" s="1"/>
  <c r="AF199" i="2"/>
  <c r="AF203" i="2" s="1"/>
  <c r="AF176" i="2"/>
  <c r="AF195" i="2" s="1"/>
  <c r="AG196" i="2" s="1"/>
  <c r="AL141" i="2"/>
  <c r="AM142" i="2"/>
  <c r="AM140" i="2"/>
  <c r="AL135" i="2"/>
  <c r="AL201" i="2"/>
  <c r="AS164" i="2"/>
  <c r="AR139" i="2" s="1"/>
  <c r="AS163" i="2"/>
  <c r="AR135" i="2" s="1"/>
  <c r="I118" i="2"/>
  <c r="I119" i="2"/>
  <c r="AX27" i="2"/>
  <c r="AR201" i="2" l="1"/>
  <c r="AY158" i="2"/>
  <c r="AX202" i="2"/>
  <c r="AS140" i="2"/>
  <c r="AR141" i="2"/>
  <c r="AS142" i="2"/>
  <c r="AR174" i="2" s="1"/>
  <c r="AM136" i="2"/>
  <c r="AL174" i="2"/>
  <c r="AM184" i="2"/>
  <c r="AS136" i="2"/>
  <c r="BD4" i="2"/>
  <c r="BB18" i="2" s="1"/>
  <c r="BD97" i="2" s="1"/>
  <c r="I120" i="2"/>
  <c r="I121" i="2"/>
  <c r="AS184" i="2" l="1"/>
  <c r="AY162" i="2"/>
  <c r="AY160" i="2"/>
  <c r="AY161" i="2" s="1"/>
  <c r="BE98" i="2"/>
  <c r="BE178" i="2"/>
  <c r="BD169" i="2"/>
  <c r="AR137" i="2"/>
  <c r="AS138" i="2"/>
  <c r="AS151" i="2"/>
  <c r="AM138" i="2"/>
  <c r="AL137" i="2"/>
  <c r="I123" i="2"/>
  <c r="I122" i="2"/>
  <c r="AM180" i="2" l="1"/>
  <c r="AL170" i="2"/>
  <c r="AM151" i="2"/>
  <c r="AS180" i="2"/>
  <c r="AR170" i="2"/>
  <c r="AM185" i="2"/>
  <c r="AL175" i="2"/>
  <c r="AL151" i="2"/>
  <c r="AR151" i="2"/>
  <c r="AS152" i="2" s="1"/>
  <c r="AS185" i="2"/>
  <c r="AR175" i="2"/>
  <c r="AY164" i="2"/>
  <c r="AX139" i="2" s="1"/>
  <c r="AY163" i="2"/>
  <c r="BD27" i="2"/>
  <c r="I124" i="2"/>
  <c r="I125" i="2"/>
  <c r="AM152" i="2" l="1"/>
  <c r="AL176" i="2"/>
  <c r="AL195" i="2" s="1"/>
  <c r="AL199" i="2"/>
  <c r="AL203" i="2" s="1"/>
  <c r="AR176" i="2"/>
  <c r="AR195" i="2" s="1"/>
  <c r="AR199" i="2"/>
  <c r="AR203" i="2" s="1"/>
  <c r="AM186" i="2"/>
  <c r="AM195" i="2" s="1"/>
  <c r="AM196" i="2" s="1"/>
  <c r="AX135" i="2"/>
  <c r="AX201" i="2"/>
  <c r="AY142" i="2"/>
  <c r="AY140" i="2"/>
  <c r="AX141" i="2"/>
  <c r="AS186" i="2"/>
  <c r="AS195" i="2" s="1"/>
  <c r="BD202" i="2"/>
  <c r="BE158" i="2"/>
  <c r="BJ4" i="2"/>
  <c r="I126" i="2"/>
  <c r="I127" i="2"/>
  <c r="AY184" i="2" l="1"/>
  <c r="AY136" i="2"/>
  <c r="AX174" i="2"/>
  <c r="AS196" i="2"/>
  <c r="BE160" i="2"/>
  <c r="BE161" i="2" s="1"/>
  <c r="BE162" i="2"/>
  <c r="BH18" i="2"/>
  <c r="BJ97" i="2" s="1"/>
  <c r="I128" i="2"/>
  <c r="I129" i="2"/>
  <c r="AX137" i="2" l="1"/>
  <c r="AY138" i="2"/>
  <c r="AY151" i="2" s="1"/>
  <c r="BK98" i="2"/>
  <c r="BK178" i="2"/>
  <c r="BJ169" i="2"/>
  <c r="BE164" i="2"/>
  <c r="BD139" i="2" s="1"/>
  <c r="BE163" i="2"/>
  <c r="BJ27" i="2"/>
  <c r="I131" i="2"/>
  <c r="I130" i="2"/>
  <c r="BD135" i="2" l="1"/>
  <c r="BD201" i="2"/>
  <c r="AX170" i="2"/>
  <c r="AY180" i="2"/>
  <c r="AX151" i="2"/>
  <c r="AY152" i="2" s="1"/>
  <c r="AX175" i="2"/>
  <c r="AY185" i="2"/>
  <c r="BJ202" i="2"/>
  <c r="BK158" i="2"/>
  <c r="BE184" i="2"/>
  <c r="BD174" i="2"/>
  <c r="BE136" i="2"/>
  <c r="BE142" i="2"/>
  <c r="BE140" i="2"/>
  <c r="BD141" i="2"/>
  <c r="I132" i="2"/>
  <c r="I133" i="2"/>
  <c r="AX176" i="2" l="1"/>
  <c r="AX195" i="2" s="1"/>
  <c r="AX199" i="2"/>
  <c r="AX203" i="2" s="1"/>
  <c r="AY186" i="2"/>
  <c r="AY195" i="2" s="1"/>
  <c r="BK160" i="2"/>
  <c r="BK161" i="2" s="1"/>
  <c r="BK162" i="2"/>
  <c r="BE138" i="2"/>
  <c r="BD137" i="2"/>
  <c r="I134" i="2"/>
  <c r="I135" i="2"/>
  <c r="AY196" i="2" l="1"/>
  <c r="BD175" i="2"/>
  <c r="BE185" i="2"/>
  <c r="BD151" i="2"/>
  <c r="BE151" i="2"/>
  <c r="BD170" i="2"/>
  <c r="BE180" i="2"/>
  <c r="BK163" i="2"/>
  <c r="BK164" i="2"/>
  <c r="BJ139" i="2" s="1"/>
  <c r="I136" i="2"/>
  <c r="I137" i="2"/>
  <c r="BE186" i="2" l="1"/>
  <c r="BE195" i="2" s="1"/>
  <c r="BE152" i="2"/>
  <c r="BD199" i="2"/>
  <c r="BD203" i="2" s="1"/>
  <c r="BJ135" i="2"/>
  <c r="BK136" i="2" s="1"/>
  <c r="BJ201" i="2"/>
  <c r="BD176" i="2"/>
  <c r="BD195" i="2" s="1"/>
  <c r="BJ141" i="2"/>
  <c r="BK142" i="2"/>
  <c r="BK140" i="2"/>
  <c r="BJ174" i="2"/>
  <c r="I138" i="2"/>
  <c r="I139" i="2"/>
  <c r="BE196" i="2" l="1"/>
  <c r="BK184" i="2"/>
  <c r="BK138" i="2"/>
  <c r="BK151" i="2" s="1"/>
  <c r="BJ137" i="2"/>
  <c r="I140" i="2"/>
  <c r="I141" i="2"/>
  <c r="BK185" i="2" l="1"/>
  <c r="BJ175" i="2"/>
  <c r="BJ151" i="2"/>
  <c r="BK152" i="2" s="1"/>
  <c r="BJ170" i="2"/>
  <c r="BK180" i="2"/>
  <c r="I143" i="2"/>
  <c r="I147" i="2" s="1"/>
  <c r="I148" i="2" s="1"/>
  <c r="I142" i="2"/>
  <c r="BK186" i="2" l="1"/>
  <c r="BK195" i="2" s="1"/>
  <c r="BJ176" i="2"/>
  <c r="BJ195" i="2" s="1"/>
  <c r="BJ199" i="2"/>
  <c r="BJ203" i="2" s="1"/>
  <c r="I144" i="2"/>
  <c r="I145" i="2"/>
  <c r="BK196" i="2" l="1"/>
  <c r="I146" i="2"/>
  <c r="I149" i="2"/>
  <c r="I150" i="2" s="1"/>
  <c r="F195" i="2"/>
  <c r="F151" i="2"/>
  <c r="E151" i="2"/>
  <c r="F152" i="2" l="1"/>
  <c r="E176" i="2"/>
  <c r="E195" i="2" s="1"/>
  <c r="F196" i="2" s="1"/>
</calcChain>
</file>

<file path=xl/sharedStrings.xml><?xml version="1.0" encoding="utf-8"?>
<sst xmlns="http://schemas.openxmlformats.org/spreadsheetml/2006/main" count="3298" uniqueCount="368">
  <si>
    <t>J1</t>
  </si>
  <si>
    <t>Compte de Paiement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</si>
  <si>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</si>
  <si>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</si>
  <si>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</si>
  <si>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</si>
  <si>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</si>
  <si>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</si>
  <si>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</si>
  <si>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</si>
  <si>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</si>
  <si>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Opérations</t>
  </si>
  <si>
    <t>Débit</t>
  </si>
  <si>
    <t>Crédit</t>
  </si>
  <si>
    <t>Solde</t>
  </si>
  <si>
    <t>Solde de la veille</t>
  </si>
  <si>
    <t>Créances en suspens</t>
  </si>
  <si>
    <t>Commissions</t>
  </si>
  <si>
    <t>Transactions</t>
  </si>
  <si>
    <t>Virements entrants</t>
  </si>
  <si>
    <t>Virement sortant</t>
  </si>
  <si>
    <t>Impayés</t>
  </si>
  <si>
    <t>Impayés RT</t>
  </si>
  <si>
    <t>Couverture réglementaire</t>
  </si>
  <si>
    <t>Solde du jour</t>
  </si>
  <si>
    <t>Comptes</t>
  </si>
  <si>
    <t>Virements sortrants</t>
  </si>
  <si>
    <t>TOTAUX</t>
  </si>
  <si>
    <t>Mouvements</t>
  </si>
  <si>
    <t>Actif</t>
  </si>
  <si>
    <t>Total Actif</t>
  </si>
  <si>
    <t>Passif</t>
  </si>
  <si>
    <t>Total Passif</t>
  </si>
  <si>
    <t>Compte de résultat</t>
  </si>
  <si>
    <t>Total Compte de résultat</t>
  </si>
  <si>
    <t>Vérification de l'égalité fondamentale</t>
  </si>
  <si>
    <t>Montant</t>
  </si>
  <si>
    <t>Compte de paiement</t>
  </si>
  <si>
    <t>Ecart (Compte de Rglt + Compte de Cantont - Compte de paiement)</t>
  </si>
  <si>
    <t>COMMISS</t>
  </si>
  <si>
    <t>TRANSAC</t>
  </si>
  <si>
    <t>COUVREG</t>
  </si>
  <si>
    <t>CREANCE</t>
  </si>
  <si>
    <t>IMPAYES</t>
  </si>
  <si>
    <t>IMPAYRT</t>
  </si>
  <si>
    <t>VIRSORT</t>
  </si>
  <si>
    <t>VIRENTR</t>
  </si>
  <si>
    <t>COMMISS 03:30:10</t>
  </si>
  <si>
    <t>Codification opérations libellé cegid</t>
  </si>
  <si>
    <t>TRANSAC 03:30:10</t>
  </si>
  <si>
    <t>VIRSORT 10:00:00</t>
  </si>
  <si>
    <t>IMPAYES 13:30:00</t>
  </si>
  <si>
    <t>COUVREG 05:01:00</t>
  </si>
  <si>
    <t>JOURNAL</t>
  </si>
  <si>
    <t>TYPE</t>
  </si>
  <si>
    <t>NUMERO  DE  COMPTE  GENERAL</t>
  </si>
  <si>
    <t>NATURE</t>
  </si>
  <si>
    <t>AUXILIAIRE / ANALYTIQUE</t>
  </si>
  <si>
    <t>REFERENCE  PIECE</t>
  </si>
  <si>
    <t>LIBELLE</t>
  </si>
  <si>
    <t>CODE PAIEMENT</t>
  </si>
  <si>
    <t>DATE D'ECHEANCE</t>
  </si>
  <si>
    <t>SENS</t>
  </si>
  <si>
    <t>MONTANT</t>
  </si>
  <si>
    <t>TYPE DE MOUVEMENT</t>
  </si>
  <si>
    <t>N° DE PIECE</t>
  </si>
  <si>
    <t>CODE DEVISE</t>
  </si>
  <si>
    <t>VIDE</t>
  </si>
  <si>
    <t>TAUX DE DEVISE</t>
  </si>
  <si>
    <t>MONTANT 2</t>
  </si>
  <si>
    <t>AXE</t>
  </si>
  <si>
    <t>QTE2</t>
  </si>
  <si>
    <t>(H pour analytique; X pour auxiliaire; vide sinon)</t>
  </si>
  <si>
    <t>("VIR" facultatif)</t>
  </si>
  <si>
    <t>(facultatif)</t>
  </si>
  <si>
    <t>(9 caractères numériques)</t>
  </si>
  <si>
    <t>OD</t>
  </si>
  <si>
    <t>H</t>
  </si>
  <si>
    <t>C</t>
  </si>
  <si>
    <t>N</t>
  </si>
  <si>
    <t>EUR</t>
  </si>
  <si>
    <t>E--</t>
  </si>
  <si>
    <t>A1</t>
  </si>
  <si>
    <t>BU</t>
  </si>
  <si>
    <t>Département</t>
  </si>
  <si>
    <t>Centre de profit</t>
  </si>
  <si>
    <t>Plateforme</t>
  </si>
  <si>
    <t>R1</t>
  </si>
  <si>
    <t>Etablissement</t>
  </si>
  <si>
    <t>D</t>
  </si>
  <si>
    <t>002</t>
  </si>
  <si>
    <t>05052019</t>
  </si>
  <si>
    <t>Auxillaire</t>
  </si>
  <si>
    <t>EPC</t>
  </si>
  <si>
    <t>Etablissement de paiement chaînes applicatives</t>
  </si>
  <si>
    <t>M</t>
  </si>
  <si>
    <t>8C</t>
  </si>
  <si>
    <t>01</t>
  </si>
  <si>
    <t>Glossaire</t>
  </si>
  <si>
    <t>S1</t>
  </si>
  <si>
    <t>BIN SPONSORING</t>
  </si>
  <si>
    <t>UAG</t>
  </si>
  <si>
    <t>Activité</t>
  </si>
  <si>
    <t>R</t>
  </si>
  <si>
    <t>Nature type projet</t>
  </si>
  <si>
    <t>000</t>
  </si>
  <si>
    <t>Code stat. Client</t>
  </si>
  <si>
    <t>Inutilisé</t>
  </si>
  <si>
    <t>00</t>
  </si>
  <si>
    <t>N° client cegid (format C+7 chiffres)</t>
  </si>
  <si>
    <t>N° stat. Client (format 2 chiffres)</t>
  </si>
  <si>
    <t>N° client EP</t>
  </si>
  <si>
    <t>(format C+7 chiffres)</t>
  </si>
  <si>
    <t>(format 2 chiffres)</t>
  </si>
  <si>
    <t>Clé analytique</t>
  </si>
  <si>
    <t>X</t>
  </si>
  <si>
    <t>Auxiliaire</t>
  </si>
  <si>
    <t xml:space="preserve">DATE </t>
  </si>
  <si>
    <t>(8 positions format texte JJMMAAAA)</t>
  </si>
  <si>
    <t>EPC 05-2019</t>
  </si>
  <si>
    <t>C0000001</t>
  </si>
  <si>
    <t xml:space="preserve">code fictif pour exemple </t>
  </si>
  <si>
    <t>Libellé client EP</t>
  </si>
  <si>
    <t>Client 1</t>
  </si>
  <si>
    <t>Client 2</t>
  </si>
  <si>
    <t>C0000002</t>
  </si>
  <si>
    <t>02</t>
  </si>
  <si>
    <t>format à définir (Yoann)</t>
  </si>
  <si>
    <t>XXXXX1</t>
  </si>
  <si>
    <t>XXXXX2</t>
  </si>
  <si>
    <t>Frais de rejet</t>
  </si>
  <si>
    <t>Remboursement frais de rejet</t>
  </si>
  <si>
    <t>Remboursement Frais de rejet</t>
  </si>
  <si>
    <t>Frais de tenue de compte</t>
  </si>
  <si>
    <t>FRAIREJ</t>
  </si>
  <si>
    <t>REMBREJ</t>
  </si>
  <si>
    <t>FRAITDC</t>
  </si>
  <si>
    <t>FRAIREJ 13:30:00</t>
  </si>
  <si>
    <t>M8C01R1R1R0000100</t>
  </si>
  <si>
    <t>(numérique)</t>
  </si>
  <si>
    <t>(Chrono à implémenter)</t>
  </si>
  <si>
    <t>CONTRÔLE(257carctères)</t>
  </si>
  <si>
    <t>FORMULEACOPIER/COLLERVALEURDANSCASE"! FORMAT TRA"</t>
  </si>
  <si>
    <t>Clé analytique (17 caractères)</t>
  </si>
  <si>
    <t>Exemple J 5</t>
  </si>
  <si>
    <t>Code</t>
  </si>
  <si>
    <t>Libellé code</t>
  </si>
  <si>
    <t>Etablissement de paiement</t>
  </si>
  <si>
    <t>Acquisition Pan européenne</t>
  </si>
  <si>
    <t>Run de production</t>
  </si>
  <si>
    <t>Vide</t>
  </si>
  <si>
    <t>Nom client</t>
  </si>
  <si>
    <t>COUVREG 05:01:00 C000000105052019133000</t>
  </si>
  <si>
    <t>(Codification opérations HH:MM:SS + n° créance, soit x caractères numériques (numéro client cegid + date JJMMAAAA+ heure HHMMSS)</t>
  </si>
  <si>
    <t>TRA à envoyer dans cegid</t>
  </si>
  <si>
    <t>copier coller colonne X si modification</t>
  </si>
  <si>
    <t>2000,00</t>
  </si>
  <si>
    <t>200000,00</t>
  </si>
  <si>
    <t>195985,00</t>
  </si>
  <si>
    <t>17000,00</t>
  </si>
  <si>
    <t>225,00</t>
  </si>
  <si>
    <t>7985,00</t>
  </si>
  <si>
    <t>7225,00</t>
  </si>
  <si>
    <t xml:space="preserve">EPC05052019OD467090000        XC0000001         EPC 05-2019                        COMMISS 03:30:10                              D2000,00             N1       EUR          E--                                        002A1                                     </t>
  </si>
  <si>
    <t xml:space="preserve">EPC05052019OD708290000        HM8C01R1R1R0000100EPC 05-2019                        COMMISS 03:30:10                              C2000,00             N1       EUR          E--                                        002A1                                     </t>
  </si>
  <si>
    <t xml:space="preserve">EPC05052019OD467090000        XC0000001         EPC 05-2019                        FRAIREJ 13:30:00                              D225,00              N6       EUR          E--                                        002A1                                     </t>
  </si>
  <si>
    <t xml:space="preserve">EPC05052019OD708293000        HM8C01R1R1R0000100EPC 05-2019                        FRAIREJ 13:30:00                              C225,00              N6       EUR          E--                                        002A1                                     </t>
  </si>
  <si>
    <t xml:space="preserve">EPC05052019OD410090000        XC0000001         EPC 05-2019                        COUVREG 05:01:00 C00000010505201913           D7225,00             N9       EUR          E--                                        002A1                                     </t>
  </si>
  <si>
    <t xml:space="preserve">EPC05052019OD467090000        XC0000001         EPC 05-2019                        COUVREG 05:01:00                              C7225,00             N9       EUR          E--                                        002A1                                     </t>
  </si>
  <si>
    <t>!</t>
  </si>
  <si>
    <t>FORMAT TRA</t>
  </si>
  <si>
    <t>Axe analytique 1</t>
  </si>
  <si>
    <r>
      <t xml:space="preserve">Type de mouvement </t>
    </r>
    <r>
      <rPr>
        <b/>
        <sz val="11"/>
        <color rgb="FF00B0F0"/>
        <rFont val="Calibri"/>
        <family val="2"/>
        <scheme val="minor"/>
      </rPr>
      <t>Nornal</t>
    </r>
  </si>
  <si>
    <t>CMB</t>
  </si>
  <si>
    <t>CMR</t>
  </si>
  <si>
    <t>CMC</t>
  </si>
  <si>
    <t>Journal Compte de fonctionnement</t>
  </si>
  <si>
    <t>Journal Compte de Règlement</t>
  </si>
  <si>
    <t>Journal Compte de Cantonnement</t>
  </si>
  <si>
    <t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t>
  </si>
  <si>
    <t xml:space="preserve">CMB05052019OD512391000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</si>
  <si>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CMR05052019OD512391000                          EPC 05-2019                        TRANSAC 03:30:10                              D200000,00           N3       EUR          E--                                        002A1                                     </t>
  </si>
  <si>
    <t xml:space="preserve">CMR05052019OD467090000        XC0000001         EPC 05-2019                        TRANSAC 03:30:10                              C200000,00           N3       EUR          E--                                        002A1                                     </t>
  </si>
  <si>
    <t xml:space="preserve">CMR05052019OD467090000        XC0000001         EPC 05-2019                        VIRSORT 10:00:00                              D195985,00           N4       EUR          E--                                        002A1                                     </t>
  </si>
  <si>
    <t xml:space="preserve">CMR05052019OD512391000                          EPC 05-2019                        VIRSORT 10:00:00                              C195985,00           N4       EUR          E--                                        002A1                                     </t>
  </si>
  <si>
    <t xml:space="preserve">CMR05052019OD467090000        XC0000001         EPC 05-2019                        IMPAYES 13:30:00                              D17000,00            N5       EUR          E--                                        002A1                                     </t>
  </si>
  <si>
    <t xml:space="preserve">CMR05052019OD512391000                          EPC 05-2019                        IMPAYES 13:30:00                              C17000,00            N5       EUR          E--                                        002A1                                     </t>
  </si>
  <si>
    <t xml:space="preserve">CMB05052019OD512300000                          EPC 05-2019                        FRAIREJ 13:30:00                              D225,00              N7       EUR          E--                                        002A1                                     </t>
  </si>
  <si>
    <t xml:space="preserve">CMB05052019OD512391000                          EPC 05-2019                        FRAIREJ 13:30:00                              C225,00              N7       EUR          E--                                        002A1                                     </t>
  </si>
  <si>
    <t xml:space="preserve">CMC05052019OD512391000                          EPC 05-2019                        COUVREG 05:01:00                              D7985,00             N8       EUR          E--                                        002A1                                     </t>
  </si>
  <si>
    <t xml:space="preserve">CMC05052019OD512392000                          EPC 05-2019                        COUVREG 05:01:00                              C7985,00             N8       EUR          E--                                        002A1                                     </t>
  </si>
  <si>
    <t xml:space="preserve">CMB05052019OD512391000                          EPC 05-2019                        COUVREG 05:01:00                              D7225,00             N10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</si>
  <si>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N10      EUR          E--                                        002A1                                     </t>
  </si>
  <si>
    <t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t>
  </si>
  <si>
    <t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t>
  </si>
  <si>
    <t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t>
  </si>
  <si>
    <t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</si>
  <si>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t>
  </si>
  <si>
    <t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t>
  </si>
  <si>
    <t xml:space="preserve">CMB05052019OD580300000                          EPC 05-2019                        COUVREG 05:01:00                              D7225,00             N14      EUR          E--                                        002A1                                     </t>
  </si>
  <si>
    <t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t>
  </si>
  <si>
    <t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t>
  </si>
  <si>
    <t>Légende journaux comptables</t>
  </si>
  <si>
    <t xml:space="preserve">EPC </t>
  </si>
  <si>
    <t>Etablissement de Paiement Chaînes applicatives</t>
  </si>
  <si>
    <t>Regroupement écritures</t>
  </si>
  <si>
    <t>1 ligne par client</t>
  </si>
  <si>
    <t>total commissions</t>
  </si>
  <si>
    <t>total transactions</t>
  </si>
  <si>
    <t>total virements entrants</t>
  </si>
  <si>
    <t>total virements sortants</t>
  </si>
  <si>
    <t>total impayés</t>
  </si>
  <si>
    <t>total impayés RT</t>
  </si>
  <si>
    <t>total Remboursement Frais de rejet</t>
  </si>
  <si>
    <t>total Frais de tenue de compte</t>
  </si>
  <si>
    <t>total couverture réglementaire</t>
  </si>
  <si>
    <t>n° piece</t>
  </si>
  <si>
    <t>Code journal</t>
  </si>
  <si>
    <t>1 ligne par créance * n</t>
  </si>
  <si>
    <t>1 ligne par client *n</t>
  </si>
  <si>
    <t>Code stat. Client RUF 2 dans Topaze</t>
  </si>
  <si>
    <t>N° client cegid  dans n° compte Topaze</t>
  </si>
  <si>
    <t>Vacation Créances</t>
  </si>
  <si>
    <t>Vacation financière</t>
  </si>
  <si>
    <t>Vacation Règlement Transactions</t>
  </si>
  <si>
    <t>Vacation Règlement Impayés</t>
  </si>
  <si>
    <t>Vacation virements entrants</t>
  </si>
  <si>
    <t>Vacation Impayés imputables à Monext</t>
  </si>
  <si>
    <t>Vac.</t>
  </si>
  <si>
    <t>Transactions - 102</t>
  </si>
  <si>
    <t>Transactions -100</t>
  </si>
  <si>
    <t>Interchange - 100</t>
  </si>
  <si>
    <t>Interchange - 102</t>
  </si>
  <si>
    <t>Interchange -102</t>
  </si>
  <si>
    <t>Transactions - 402</t>
  </si>
  <si>
    <t>Interchange - 400</t>
  </si>
  <si>
    <t>Interchange -402</t>
  </si>
  <si>
    <t xml:space="preserve">Transactions- 400 </t>
  </si>
  <si>
    <t>(annul dbt carte)</t>
  </si>
  <si>
    <t>(annul cdt carte)</t>
  </si>
  <si>
    <t>Impayés - 500</t>
  </si>
  <si>
    <t>Rembt Interchange - 500</t>
  </si>
  <si>
    <t>Impayés - 502</t>
  </si>
  <si>
    <t>Rembt Interchange - 502</t>
  </si>
  <si>
    <t>Remboursement interchange - 500</t>
  </si>
  <si>
    <t>Remboursement interchange - 502</t>
  </si>
  <si>
    <t>Transactions -400</t>
  </si>
  <si>
    <t>Interchange - 402</t>
  </si>
  <si>
    <t>RR</t>
  </si>
  <si>
    <t>Sur le compte de fonctionnement UNIQUEMENT</t>
  </si>
  <si>
    <t xml:space="preserve">Virement transactions </t>
  </si>
  <si>
    <t>BNP -&gt; ARKEA</t>
  </si>
  <si>
    <t>BNP</t>
  </si>
  <si>
    <t>512930000 - Compte de fonctionnement BNPP</t>
  </si>
  <si>
    <t>total transactions brutes</t>
  </si>
  <si>
    <t>/total transactions</t>
  </si>
  <si>
    <t>Impayés - BNP</t>
  </si>
  <si>
    <t>Frais de rejet - BNP</t>
  </si>
  <si>
    <t>Transactions - Visa</t>
  </si>
  <si>
    <t>Transactions - MC</t>
  </si>
  <si>
    <t>Impayés - Visa</t>
  </si>
  <si>
    <t>Impayés - MC</t>
  </si>
  <si>
    <t>Sur le compte de fonctionnement BNPP UNIQUEMENT</t>
  </si>
  <si>
    <t>Sur le compte de fonctionnement ARKEA UNIQUEMENT</t>
  </si>
  <si>
    <t>Commission commerçant</t>
  </si>
  <si>
    <t>dont frais de scheme</t>
  </si>
  <si>
    <t>dont interchange</t>
  </si>
  <si>
    <t>dont marge</t>
  </si>
  <si>
    <t>Commissions sur Visa</t>
  </si>
  <si>
    <t>Commissions sur MC</t>
  </si>
  <si>
    <t>Frais de rejet VMC</t>
  </si>
  <si>
    <t>Frais de rejet CB</t>
  </si>
  <si>
    <t>F73</t>
  </si>
  <si>
    <t>F77</t>
  </si>
  <si>
    <t>Surcantonnement</t>
  </si>
  <si>
    <t>ARKEA -&gt; BNPP</t>
  </si>
  <si>
    <t>Frais de rejet BNP</t>
  </si>
  <si>
    <t>E49</t>
  </si>
  <si>
    <t>F56</t>
  </si>
  <si>
    <t>E67</t>
  </si>
  <si>
    <t>F93</t>
  </si>
  <si>
    <t>E97</t>
  </si>
  <si>
    <t>E95</t>
  </si>
  <si>
    <t>F109</t>
  </si>
  <si>
    <t>627891004 - Frais scheme &amp; marge acquéreur</t>
  </si>
  <si>
    <t>E61</t>
  </si>
  <si>
    <t>F63</t>
  </si>
  <si>
    <t>F65</t>
  </si>
  <si>
    <t>E74</t>
  </si>
  <si>
    <t>E75</t>
  </si>
  <si>
    <t>E76</t>
  </si>
  <si>
    <t>E69 - F81</t>
  </si>
  <si>
    <t>E71 - F82</t>
  </si>
  <si>
    <t>F87</t>
  </si>
  <si>
    <t>E89</t>
  </si>
  <si>
    <t>E91</t>
  </si>
  <si>
    <t>E99</t>
  </si>
  <si>
    <t>F102</t>
  </si>
  <si>
    <t>F105</t>
  </si>
  <si>
    <t>E107</t>
  </si>
  <si>
    <t>F114</t>
  </si>
  <si>
    <t>F116</t>
  </si>
  <si>
    <t>E117</t>
  </si>
  <si>
    <t>E119</t>
  </si>
  <si>
    <t>E151</t>
  </si>
  <si>
    <t>E137</t>
  </si>
  <si>
    <t>F131</t>
  </si>
  <si>
    <t>E125</t>
  </si>
  <si>
    <t>467190000 - Compte de tiers</t>
  </si>
  <si>
    <t>627890000 - Interchange bancaire</t>
  </si>
  <si>
    <t>sur toutes transactions</t>
  </si>
  <si>
    <t>VI -MC - CB</t>
  </si>
  <si>
    <t>Frais impayés facturés / BNP</t>
  </si>
  <si>
    <t>1 ligne par client *n / scheme</t>
  </si>
  <si>
    <t>total frais rejet / scheme ?</t>
  </si>
  <si>
    <t>1 ligne par client / scheme</t>
  </si>
  <si>
    <t>total transactions brutes / scheme</t>
  </si>
  <si>
    <t>Commissions facturées</t>
  </si>
  <si>
    <t>Transactions CB -100</t>
  </si>
  <si>
    <t>Transactions CB - 102</t>
  </si>
  <si>
    <t>Transactions VIMC - BNPP</t>
  </si>
  <si>
    <t>Commissions VIMC BNPP</t>
  </si>
  <si>
    <t>411190000 - Créances clients</t>
  </si>
  <si>
    <t>512930000 - Compte de fonctionnement ARKEA</t>
  </si>
  <si>
    <t>580310000 - Virement interne EP</t>
  </si>
  <si>
    <t>512391000 - Compte de règlement Arkea</t>
  </si>
  <si>
    <t>BNR</t>
  </si>
  <si>
    <t>708290000 - Commissions commerçant EP</t>
  </si>
  <si>
    <t>512931000 - Compte de règlement BNPP</t>
  </si>
  <si>
    <t>658090000 - Impayés imputables Monext EP</t>
  </si>
  <si>
    <t>sur total transactions / scheme</t>
  </si>
  <si>
    <t>sur total transactions</t>
  </si>
  <si>
    <t>1 ligne / scheme</t>
  </si>
  <si>
    <t>708293000 - Frais de rejet</t>
  </si>
  <si>
    <t>627891000 - Frais d'impayés BNPP</t>
  </si>
  <si>
    <t>Frais impayés facturés BNP / scheme</t>
  </si>
  <si>
    <t>708292000- Frais de tenue de compte</t>
  </si>
  <si>
    <t>512392000 - Compte de cantonnement Arkea</t>
  </si>
  <si>
    <t>frs scheme/total transactions / scheme</t>
  </si>
  <si>
    <t>Marge /total transactions / scheme</t>
  </si>
  <si>
    <t>Interchange/total transactions / scheme</t>
  </si>
  <si>
    <t>Impayés BNPP</t>
  </si>
  <si>
    <t>Cantonnement / Décantonnement</t>
  </si>
  <si>
    <t>RR théorique</t>
  </si>
  <si>
    <t xml:space="preserve">Solde compte de paiement </t>
  </si>
  <si>
    <t>Solde CP corrigé des impayés BNPP</t>
  </si>
  <si>
    <t>Ecart RR Théorique vs CP corrigé</t>
  </si>
  <si>
    <t>Cantonnement</t>
  </si>
  <si>
    <t>Décantonnement</t>
  </si>
  <si>
    <t>Variation CP hors impayés BNPP</t>
  </si>
  <si>
    <t>468690000 - Charges à payer EP</t>
  </si>
  <si>
    <t>(Commissions &amp; frais de rejet)</t>
  </si>
  <si>
    <t xml:space="preserve">Prelèvement mensuel frais BNP </t>
  </si>
  <si>
    <t>Frais BNP prélevés en début de mois pour le mois échu / Type de frais / scheme</t>
  </si>
  <si>
    <t>Compte de fonctionnement  BNP</t>
  </si>
  <si>
    <t>Compte de règlement  BNP</t>
  </si>
  <si>
    <t>Compte de fonctionnement  Arkea</t>
  </si>
  <si>
    <t>Compte de règlement  Arkea</t>
  </si>
  <si>
    <t>Compte de cantonnement  Arkea</t>
  </si>
  <si>
    <t>Légende vacations</t>
  </si>
  <si>
    <t>total transaction brutes impayés</t>
  </si>
  <si>
    <t>Virement interne entre CP d'un même client</t>
  </si>
  <si>
    <t>467190000 - Compte de tiers CP1</t>
  </si>
  <si>
    <t>467190000 - Compte de tiers CP2</t>
  </si>
  <si>
    <t>1 ligne par ordre de virement</t>
  </si>
  <si>
    <t>Vacation Clients multi IBAN MANUEL</t>
  </si>
  <si>
    <t>*Dans le cas de cashout multi IBAN pour un client, distinguer dans l'écriture  les montants par ordre de virement (sur le même auxiliaire client CEGID)</t>
  </si>
  <si>
    <r>
      <t xml:space="preserve">1 ligne par </t>
    </r>
    <r>
      <rPr>
        <b/>
        <sz val="8"/>
        <color rgb="FFFF0000"/>
        <rFont val="Calibri"/>
        <family val="2"/>
        <scheme val="minor"/>
      </rPr>
      <t xml:space="preserve">par ordre de virement* </t>
    </r>
    <r>
      <rPr>
        <sz val="8"/>
        <rFont val="Calibri"/>
        <family val="2"/>
        <scheme val="minor"/>
      </rPr>
      <t>par client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</si>
</sst>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i/>
      <sz val="11"/>
      <color theme="0"/>
      <name val="Calibri"/>
      <family val="2"/>
    </font>
    <font>
      <b/>
      <sz val="10"/>
      <color theme="0"/>
      <name val="Arial"/>
      <family val="2"/>
    </font>
    <font>
      <b/>
      <sz val="11"/>
      <color rgb="FF00B0F0"/>
      <name val="Calibri"/>
      <family val="2"/>
      <scheme val="minor"/>
    </font>
    <font>
      <b/>
      <sz val="10"/>
      <name val="Arial"/>
      <family val="2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33CC"/>
      <name val="Calibri"/>
      <family val="2"/>
      <scheme val="minor"/>
    </font>
    <font>
      <sz val="8"/>
      <color rgb="FFFF33CC"/>
      <name val="Calibri"/>
      <family val="2"/>
      <scheme val="minor"/>
    </font>
    <font>
      <i/>
      <sz val="8"/>
      <color rgb="FFFF33CC"/>
      <name val="Calibri"/>
      <family val="2"/>
      <scheme val="minor"/>
    </font>
    <font>
      <b/>
      <sz val="8"/>
      <color rgb="FFFF33CC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DDFF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7C80"/>
        <bgColor indexed="64"/>
      </patternFill>
    </fill>
    <fill>
      <gradientFill>
        <stop position="0">
          <color theme="5" tint="-0.25098422193060094"/>
        </stop>
        <stop position="1">
          <color rgb="FF33CCFF"/>
        </stop>
      </gradientFill>
    </fill>
    <fill>
      <patternFill patternType="solid">
        <fgColor rgb="FFFFFF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02">
    <border>
      <left/>
      <right/>
      <top/>
      <bottom/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/>
      <top style="thick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 style="thick">
        <color rgb="FFC00000"/>
      </top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/>
      <top style="thick">
        <color rgb="FFC00000"/>
      </top>
      <bottom/>
      <diagonal/>
    </border>
    <border>
      <left style="thin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 style="thin">
        <color rgb="FFC00000"/>
      </top>
      <bottom style="hair">
        <color rgb="FFC00000"/>
      </bottom>
      <diagonal/>
    </border>
    <border>
      <left style="thick">
        <color rgb="FFC00000"/>
      </left>
      <right/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hair">
        <color rgb="FFC00000"/>
      </bottom>
      <diagonal/>
    </border>
    <border>
      <left style="thick">
        <color rgb="FFC00000"/>
      </left>
      <right/>
      <top style="hair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n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thin">
        <color rgb="FFC00000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/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/>
      <bottom style="thick">
        <color rgb="FFC00000"/>
      </bottom>
      <diagonal/>
    </border>
    <border>
      <left style="thin">
        <color rgb="FFC00000"/>
      </left>
      <right/>
      <top style="thick">
        <color rgb="FFC00000"/>
      </top>
      <bottom style="thick">
        <color rgb="FFC00000"/>
      </bottom>
      <diagonal/>
    </border>
    <border>
      <left/>
      <right style="thin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C00000"/>
      </left>
      <right style="thin">
        <color rgb="FFC00000"/>
      </right>
      <top style="thick">
        <color rgb="FFC00000"/>
      </top>
      <bottom/>
      <diagonal/>
    </border>
    <border>
      <left style="thin">
        <color rgb="FFC00000"/>
      </left>
      <right/>
      <top style="thin">
        <color rgb="FFC00000"/>
      </top>
      <bottom style="hair">
        <color rgb="FFC00000"/>
      </bottom>
      <diagonal/>
    </border>
    <border>
      <left/>
      <right style="thin">
        <color rgb="FFC00000"/>
      </right>
      <top style="thin">
        <color rgb="FFC00000"/>
      </top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/>
      <top style="hair">
        <color rgb="FFC00000"/>
      </top>
      <bottom style="hair">
        <color rgb="FFC00000"/>
      </bottom>
      <diagonal/>
    </border>
    <border>
      <left/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 style="thick">
        <color rgb="FFC00000"/>
      </right>
      <top/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 style="hair">
        <color rgb="FFC00000"/>
      </top>
      <bottom style="thin">
        <color rgb="FFC00000"/>
      </bottom>
      <diagonal/>
    </border>
    <border>
      <left/>
      <right style="thin">
        <color rgb="FFC00000"/>
      </right>
      <top style="hair">
        <color rgb="FFC00000"/>
      </top>
      <bottom style="thin">
        <color rgb="FFC00000"/>
      </bottom>
      <diagonal/>
    </border>
    <border>
      <left style="thick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 style="hair">
        <color rgb="FFC00000"/>
      </top>
      <bottom/>
      <diagonal/>
    </border>
    <border>
      <left/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/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 style="thick">
        <color rgb="FFC00000"/>
      </right>
      <top style="hair">
        <color rgb="FFC00000"/>
      </top>
      <bottom/>
      <diagonal/>
    </border>
    <border>
      <left style="thick">
        <color rgb="FFC00000"/>
      </left>
      <right/>
      <top style="thick">
        <color rgb="FFC00000"/>
      </top>
      <bottom style="thin">
        <color rgb="FFC00000"/>
      </bottom>
      <diagonal/>
    </border>
    <border>
      <left/>
      <right/>
      <top style="thick">
        <color rgb="FFC00000"/>
      </top>
      <bottom style="thin">
        <color rgb="FFC00000"/>
      </bottom>
      <diagonal/>
    </border>
    <border>
      <left/>
      <right style="thin">
        <color rgb="FFC00000"/>
      </right>
      <top style="thick">
        <color rgb="FFC00000"/>
      </top>
      <bottom style="thin">
        <color rgb="FFC00000"/>
      </bottom>
      <diagonal/>
    </border>
    <border>
      <left style="thin">
        <color rgb="FFC00000"/>
      </left>
      <right/>
      <top style="thick">
        <color rgb="FFC00000"/>
      </top>
      <bottom style="thin">
        <color rgb="FFC00000"/>
      </bottom>
      <diagonal/>
    </border>
    <border>
      <left/>
      <right style="thick">
        <color rgb="FFC00000"/>
      </right>
      <top style="thick">
        <color rgb="FFC00000"/>
      </top>
      <bottom style="thin">
        <color rgb="FFC00000"/>
      </bottom>
      <diagonal/>
    </border>
    <border>
      <left style="thick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ck">
        <color rgb="FFC00000"/>
      </right>
      <top style="thin">
        <color rgb="FFC00000"/>
      </top>
      <bottom style="thin">
        <color rgb="FFC00000"/>
      </bottom>
      <diagonal/>
    </border>
    <border>
      <left style="thick">
        <color rgb="FFC00000"/>
      </left>
      <right/>
      <top style="thin">
        <color rgb="FFC00000"/>
      </top>
      <bottom style="thick">
        <color rgb="FFC00000"/>
      </bottom>
      <diagonal/>
    </border>
    <border>
      <left/>
      <right/>
      <top style="thin">
        <color rgb="FFC00000"/>
      </top>
      <bottom style="thick">
        <color rgb="FFC00000"/>
      </bottom>
      <diagonal/>
    </border>
    <border>
      <left/>
      <right style="thin">
        <color rgb="FFC00000"/>
      </right>
      <top style="thin">
        <color rgb="FFC00000"/>
      </top>
      <bottom style="thick">
        <color rgb="FFC00000"/>
      </bottom>
      <diagonal/>
    </border>
    <border>
      <left style="thin">
        <color rgb="FFC00000"/>
      </left>
      <right/>
      <top style="thin">
        <color rgb="FFC00000"/>
      </top>
      <bottom style="thick">
        <color rgb="FFC00000"/>
      </bottom>
      <diagonal/>
    </border>
    <border>
      <left/>
      <right style="thick">
        <color rgb="FFC00000"/>
      </right>
      <top style="thin">
        <color rgb="FFC00000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rgb="FFC00000"/>
      </left>
      <right/>
      <top style="hair">
        <color rgb="FFC00000"/>
      </top>
      <bottom/>
      <diagonal/>
    </border>
    <border>
      <left style="thin">
        <color rgb="FFC00000"/>
      </left>
      <right style="thin">
        <color rgb="FFC00000"/>
      </right>
      <top style="hair">
        <color rgb="FFC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hair">
        <color rgb="FFFF0000"/>
      </left>
      <right/>
      <top style="hair">
        <color rgb="FFFF0000"/>
      </top>
      <bottom/>
      <diagonal/>
    </border>
    <border>
      <left/>
      <right/>
      <top style="hair">
        <color rgb="FFFF0000"/>
      </top>
      <bottom/>
      <diagonal/>
    </border>
    <border>
      <left/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thin">
        <color rgb="FFC00000"/>
      </right>
      <top/>
      <bottom style="thick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ck">
        <color rgb="FFC00000"/>
      </bottom>
      <diagonal/>
    </border>
    <border>
      <left style="thin">
        <color rgb="FFC00000"/>
      </left>
      <right style="thick">
        <color rgb="FFC00000"/>
      </right>
      <top style="hair">
        <color rgb="FFC00000"/>
      </top>
      <bottom style="thick">
        <color rgb="FFC00000"/>
      </bottom>
      <diagonal/>
    </border>
    <border>
      <left/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/>
      <top/>
      <bottom style="hair">
        <color rgb="FFC00000"/>
      </bottom>
      <diagonal/>
    </border>
    <border>
      <left style="thick">
        <color rgb="FFC00000"/>
      </left>
      <right style="thick">
        <color rgb="FFC00000"/>
      </right>
      <top/>
      <bottom/>
      <diagonal/>
    </border>
    <border>
      <left style="thick">
        <color rgb="FFC00000"/>
      </left>
      <right style="thin">
        <color rgb="FFC00000"/>
      </right>
      <top/>
      <bottom style="hair">
        <color rgb="FFC00000"/>
      </bottom>
      <diagonal/>
    </border>
    <border>
      <left style="thick">
        <color rgb="FFC00000"/>
      </left>
      <right style="thin">
        <color rgb="FFC00000"/>
      </right>
      <top style="hair">
        <color rgb="FFC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/>
      <top style="hair">
        <color rgb="FFC00000"/>
      </top>
      <bottom style="thick">
        <color rgb="FFC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rgb="FFC00000"/>
      </right>
      <top style="hair">
        <color rgb="FFC00000"/>
      </top>
      <bottom style="hair">
        <color rgb="FFC00000"/>
      </bottom>
      <diagonal/>
    </border>
    <border>
      <left/>
      <right style="thick">
        <color rgb="FFC00000"/>
      </right>
      <top style="hair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 style="thick">
        <color rgb="FFC00000"/>
      </left>
      <right style="thin">
        <color rgb="FFC00000"/>
      </right>
      <top/>
      <bottom style="thick">
        <color rgb="FFC00000"/>
      </bottom>
      <diagonal/>
    </border>
    <border>
      <left style="thin">
        <color rgb="FFC00000"/>
      </left>
      <right/>
      <top style="hair">
        <color rgb="FFC00000"/>
      </top>
      <bottom style="thick">
        <color rgb="FFC00000"/>
      </bottom>
      <diagonal/>
    </border>
    <border>
      <left/>
      <right style="thick">
        <color rgb="FFC00000"/>
      </right>
      <top/>
      <bottom style="hair">
        <color rgb="FFC00000"/>
      </bottom>
      <diagonal/>
    </border>
    <border>
      <left style="thick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ck">
        <color rgb="FFC00000"/>
      </right>
      <top style="thin">
        <color rgb="FFC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rgb="FFC00000"/>
      </bottom>
      <diagonal/>
    </border>
    <border>
      <left/>
      <right style="thin">
        <color rgb="FFC00000"/>
      </right>
      <top style="hair">
        <color rgb="FFC00000"/>
      </top>
      <bottom style="thick">
        <color rgb="FFC00000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0" fontId="11" fillId="0" borderId="0"/>
  </cellStyleXfs>
  <cellXfs count="459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4" fontId="5" fillId="4" borderId="7" xfId="0" applyNumberFormat="1" applyFont="1" applyFill="1" applyBorder="1" applyAlignment="1">
      <alignment vertical="center"/>
    </xf>
    <xf numFmtId="4" fontId="4" fillId="4" borderId="8" xfId="0" applyNumberFormat="1" applyFont="1" applyFill="1" applyBorder="1" applyAlignment="1">
      <alignment vertical="center"/>
    </xf>
    <xf numFmtId="4" fontId="7" fillId="0" borderId="10" xfId="0" applyNumberFormat="1" applyFont="1" applyBorder="1" applyAlignment="1">
      <alignment vertical="center"/>
    </xf>
    <xf numFmtId="4" fontId="8" fillId="0" borderId="11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8" fillId="0" borderId="14" xfId="0" applyNumberFormat="1" applyFont="1" applyBorder="1" applyAlignment="1">
      <alignment vertical="center"/>
    </xf>
    <xf numFmtId="4" fontId="7" fillId="0" borderId="16" xfId="0" applyNumberFormat="1" applyFont="1" applyBorder="1" applyAlignment="1">
      <alignment vertical="center"/>
    </xf>
    <xf numFmtId="4" fontId="8" fillId="0" borderId="17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4" borderId="18" xfId="0" applyFont="1" applyFill="1" applyBorder="1" applyAlignment="1">
      <alignment vertical="center"/>
    </xf>
    <xf numFmtId="4" fontId="5" fillId="4" borderId="19" xfId="0" applyNumberFormat="1" applyFont="1" applyFill="1" applyBorder="1" applyAlignment="1">
      <alignment vertical="center"/>
    </xf>
    <xf numFmtId="4" fontId="4" fillId="4" borderId="20" xfId="0" applyNumberFormat="1" applyFont="1" applyFill="1" applyBorder="1" applyAlignment="1">
      <alignment vertical="center"/>
    </xf>
    <xf numFmtId="0" fontId="1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4" fontId="7" fillId="0" borderId="11" xfId="0" applyNumberFormat="1" applyFont="1" applyBorder="1" applyAlignment="1">
      <alignment vertical="center"/>
    </xf>
    <xf numFmtId="4" fontId="7" fillId="0" borderId="29" xfId="0" applyNumberFormat="1" applyFont="1" applyBorder="1" applyAlignment="1">
      <alignment vertical="center"/>
    </xf>
    <xf numFmtId="4" fontId="7" fillId="0" borderId="30" xfId="0" applyNumberFormat="1" applyFont="1" applyBorder="1" applyAlignment="1">
      <alignment vertical="center"/>
    </xf>
    <xf numFmtId="4" fontId="7" fillId="0" borderId="38" xfId="0" applyNumberFormat="1" applyFont="1" applyBorder="1" applyAlignment="1">
      <alignment vertical="center"/>
    </xf>
    <xf numFmtId="4" fontId="4" fillId="0" borderId="16" xfId="0" applyNumberFormat="1" applyFont="1" applyBorder="1" applyAlignment="1">
      <alignment vertical="center"/>
    </xf>
    <xf numFmtId="4" fontId="4" fillId="0" borderId="17" xfId="0" applyNumberFormat="1" applyFont="1" applyBorder="1" applyAlignment="1">
      <alignment vertical="center"/>
    </xf>
    <xf numFmtId="4" fontId="7" fillId="0" borderId="14" xfId="0" applyNumberFormat="1" applyFont="1" applyBorder="1" applyAlignment="1">
      <alignment vertical="center"/>
    </xf>
    <xf numFmtId="4" fontId="4" fillId="0" borderId="37" xfId="0" applyNumberFormat="1" applyFont="1" applyBorder="1" applyAlignment="1">
      <alignment vertical="center"/>
    </xf>
    <xf numFmtId="4" fontId="4" fillId="0" borderId="41" xfId="0" applyNumberFormat="1" applyFont="1" applyBorder="1" applyAlignment="1">
      <alignment vertical="center"/>
    </xf>
    <xf numFmtId="4" fontId="4" fillId="3" borderId="2" xfId="0" applyNumberFormat="1" applyFont="1" applyFill="1" applyBorder="1" applyAlignment="1">
      <alignment vertical="center"/>
    </xf>
    <xf numFmtId="4" fontId="4" fillId="3" borderId="4" xfId="0" applyNumberFormat="1" applyFont="1" applyFill="1" applyBorder="1" applyAlignment="1">
      <alignment vertical="center"/>
    </xf>
    <xf numFmtId="4" fontId="4" fillId="3" borderId="3" xfId="0" applyNumberFormat="1" applyFont="1" applyFill="1" applyBorder="1" applyAlignment="1">
      <alignment vertical="center"/>
    </xf>
    <xf numFmtId="0" fontId="0" fillId="0" borderId="57" xfId="0" applyBorder="1"/>
    <xf numFmtId="14" fontId="0" fillId="0" borderId="57" xfId="0" applyNumberFormat="1" applyBorder="1"/>
    <xf numFmtId="1" fontId="0" fillId="0" borderId="57" xfId="0" applyNumberFormat="1" applyBorder="1"/>
    <xf numFmtId="0" fontId="0" fillId="0" borderId="0" xfId="0" applyFill="1" applyBorder="1"/>
    <xf numFmtId="14" fontId="0" fillId="0" borderId="0" xfId="0" applyNumberFormat="1" applyBorder="1"/>
    <xf numFmtId="1" fontId="0" fillId="0" borderId="0" xfId="0" applyNumberFormat="1"/>
    <xf numFmtId="1" fontId="0" fillId="0" borderId="0" xfId="1" applyNumberFormat="1" applyFont="1" applyFill="1" applyBorder="1"/>
    <xf numFmtId="49" fontId="0" fillId="0" borderId="0" xfId="0" applyNumberFormat="1" applyAlignment="1">
      <alignment horizontal="left"/>
    </xf>
    <xf numFmtId="0" fontId="11" fillId="0" borderId="0" xfId="0" applyFont="1" applyFill="1" applyBorder="1"/>
    <xf numFmtId="0" fontId="0" fillId="0" borderId="0" xfId="0" applyAlignment="1">
      <alignment horizontal="right"/>
    </xf>
    <xf numFmtId="49" fontId="0" fillId="0" borderId="0" xfId="0" applyNumberFormat="1"/>
    <xf numFmtId="0" fontId="13" fillId="0" borderId="0" xfId="0" applyFont="1"/>
    <xf numFmtId="0" fontId="3" fillId="5" borderId="0" xfId="0" applyFont="1" applyFill="1" applyBorder="1" applyAlignment="1">
      <alignment horizontal="center" vertical="center"/>
    </xf>
    <xf numFmtId="0" fontId="0" fillId="5" borderId="0" xfId="0" applyFill="1" applyBorder="1"/>
    <xf numFmtId="0" fontId="11" fillId="0" borderId="0" xfId="0" applyFont="1" applyFill="1"/>
    <xf numFmtId="4" fontId="7" fillId="0" borderId="28" xfId="0" applyNumberFormat="1" applyFont="1" applyBorder="1" applyAlignment="1">
      <alignment horizontal="left" vertical="center"/>
    </xf>
    <xf numFmtId="4" fontId="7" fillId="0" borderId="36" xfId="0" applyNumberFormat="1" applyFont="1" applyBorder="1" applyAlignment="1">
      <alignment vertical="center"/>
    </xf>
    <xf numFmtId="1" fontId="1" fillId="0" borderId="0" xfId="0" applyNumberFormat="1" applyFont="1"/>
    <xf numFmtId="0" fontId="0" fillId="0" borderId="57" xfId="0" applyFill="1" applyBorder="1"/>
    <xf numFmtId="49" fontId="0" fillId="0" borderId="57" xfId="0" applyNumberFormat="1" applyBorder="1"/>
    <xf numFmtId="0" fontId="15" fillId="6" borderId="57" xfId="0" applyFont="1" applyFill="1" applyBorder="1"/>
    <xf numFmtId="14" fontId="15" fillId="6" borderId="57" xfId="0" applyNumberFormat="1" applyFont="1" applyFill="1" applyBorder="1"/>
    <xf numFmtId="0" fontId="14" fillId="6" borderId="57" xfId="0" applyFont="1" applyFill="1" applyBorder="1"/>
    <xf numFmtId="14" fontId="14" fillId="6" borderId="57" xfId="0" applyNumberFormat="1" applyFont="1" applyFill="1" applyBorder="1"/>
    <xf numFmtId="1" fontId="0" fillId="0" borderId="57" xfId="1" applyNumberFormat="1" applyFont="1" applyFill="1" applyBorder="1"/>
    <xf numFmtId="49" fontId="0" fillId="0" borderId="57" xfId="0" applyNumberFormat="1" applyBorder="1" applyAlignment="1">
      <alignment horizontal="left"/>
    </xf>
    <xf numFmtId="4" fontId="7" fillId="0" borderId="61" xfId="0" applyNumberFormat="1" applyFont="1" applyBorder="1" applyAlignment="1">
      <alignment vertical="center"/>
    </xf>
    <xf numFmtId="4" fontId="8" fillId="0" borderId="41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4" fontId="0" fillId="0" borderId="0" xfId="0" applyNumberFormat="1"/>
    <xf numFmtId="0" fontId="0" fillId="0" borderId="0" xfId="0" applyBorder="1"/>
    <xf numFmtId="49" fontId="12" fillId="0" borderId="62" xfId="0" applyNumberFormat="1" applyFont="1" applyBorder="1" applyAlignment="1">
      <alignment vertical="center" wrapText="1"/>
    </xf>
    <xf numFmtId="0" fontId="0" fillId="0" borderId="62" xfId="0" applyBorder="1"/>
    <xf numFmtId="49" fontId="0" fillId="0" borderId="0" xfId="0" applyNumberFormat="1" applyBorder="1" applyAlignment="1">
      <alignment horizontal="left"/>
    </xf>
    <xf numFmtId="49" fontId="0" fillId="0" borderId="0" xfId="0" applyNumberFormat="1" applyBorder="1"/>
    <xf numFmtId="49" fontId="16" fillId="6" borderId="58" xfId="2" applyNumberFormat="1" applyFont="1" applyFill="1" applyBorder="1" applyAlignment="1">
      <alignment horizontal="center" vertical="center" wrapText="1"/>
    </xf>
    <xf numFmtId="49" fontId="16" fillId="6" borderId="58" xfId="2" applyNumberFormat="1" applyFont="1" applyFill="1" applyBorder="1" applyAlignment="1">
      <alignment vertical="center" wrapText="1"/>
    </xf>
    <xf numFmtId="49" fontId="17" fillId="6" borderId="59" xfId="2" applyNumberFormat="1" applyFont="1" applyFill="1" applyBorder="1" applyAlignment="1">
      <alignment horizontal="center" vertical="center" wrapText="1"/>
    </xf>
    <xf numFmtId="49" fontId="17" fillId="6" borderId="63" xfId="2" applyNumberFormat="1" applyFont="1" applyFill="1" applyBorder="1" applyAlignment="1">
      <alignment vertical="center" wrapText="1"/>
    </xf>
    <xf numFmtId="0" fontId="18" fillId="6" borderId="0" xfId="0" applyFont="1" applyFill="1"/>
    <xf numFmtId="49" fontId="14" fillId="6" borderId="0" xfId="0" applyNumberFormat="1" applyFont="1" applyFill="1"/>
    <xf numFmtId="0" fontId="0" fillId="0" borderId="0" xfId="0" applyBorder="1" applyAlignment="1">
      <alignment horizontal="right"/>
    </xf>
    <xf numFmtId="1" fontId="0" fillId="0" borderId="0" xfId="0" applyNumberFormat="1" applyAlignment="1">
      <alignment horizontal="right"/>
    </xf>
    <xf numFmtId="49" fontId="16" fillId="6" borderId="58" xfId="2" applyNumberFormat="1" applyFont="1" applyFill="1" applyBorder="1" applyAlignment="1">
      <alignment horizontal="right" vertical="center" wrapText="1"/>
    </xf>
    <xf numFmtId="49" fontId="17" fillId="6" borderId="59" xfId="2" applyNumberFormat="1" applyFont="1" applyFill="1" applyBorder="1" applyAlignment="1">
      <alignment horizontal="right" vertical="center" wrapText="1"/>
    </xf>
    <xf numFmtId="1" fontId="19" fillId="0" borderId="57" xfId="0" applyNumberFormat="1" applyFont="1" applyBorder="1"/>
    <xf numFmtId="1" fontId="19" fillId="0" borderId="57" xfId="1" applyNumberFormat="1" applyFont="1" applyFill="1" applyBorder="1"/>
    <xf numFmtId="0" fontId="0" fillId="0" borderId="0" xfId="0" applyFill="1"/>
    <xf numFmtId="4" fontId="7" fillId="0" borderId="28" xfId="0" applyNumberFormat="1" applyFont="1" applyBorder="1" applyAlignment="1">
      <alignment vertical="center"/>
    </xf>
    <xf numFmtId="4" fontId="7" fillId="0" borderId="27" xfId="0" applyNumberFormat="1" applyFont="1" applyFill="1" applyBorder="1" applyAlignment="1">
      <alignment vertical="center"/>
    </xf>
    <xf numFmtId="4" fontId="7" fillId="0" borderId="28" xfId="0" applyNumberFormat="1" applyFont="1" applyFill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4" fontId="7" fillId="0" borderId="24" xfId="0" applyNumberFormat="1" applyFont="1" applyFill="1" applyBorder="1" applyAlignment="1">
      <alignment horizontal="left" vertical="center"/>
    </xf>
    <xf numFmtId="4" fontId="7" fillId="0" borderId="25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4" fontId="4" fillId="0" borderId="33" xfId="0" applyNumberFormat="1" applyFont="1" applyBorder="1" applyAlignment="1">
      <alignment vertical="center"/>
    </xf>
    <xf numFmtId="4" fontId="4" fillId="0" borderId="40" xfId="0" applyNumberFormat="1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2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4" fontId="7" fillId="0" borderId="45" xfId="0" applyNumberFormat="1" applyFont="1" applyBorder="1" applyAlignment="1">
      <alignment vertical="center"/>
    </xf>
    <xf numFmtId="4" fontId="7" fillId="0" borderId="46" xfId="0" applyNumberFormat="1" applyFont="1" applyBorder="1" applyAlignment="1">
      <alignment vertical="center"/>
    </xf>
    <xf numFmtId="4" fontId="7" fillId="0" borderId="47" xfId="0" applyNumberFormat="1" applyFont="1" applyBorder="1" applyAlignment="1">
      <alignment horizontal="left" vertical="center"/>
    </xf>
    <xf numFmtId="4" fontId="7" fillId="0" borderId="48" xfId="0" applyNumberFormat="1" applyFont="1" applyBorder="1" applyAlignment="1">
      <alignment horizontal="left" vertical="center"/>
    </xf>
    <xf numFmtId="4" fontId="7" fillId="0" borderId="49" xfId="0" applyNumberFormat="1" applyFont="1" applyBorder="1" applyAlignment="1">
      <alignment horizontal="left" vertical="center"/>
    </xf>
    <xf numFmtId="4" fontId="7" fillId="0" borderId="50" xfId="0" applyNumberFormat="1" applyFont="1" applyBorder="1" applyAlignment="1">
      <alignment vertical="center"/>
    </xf>
    <xf numFmtId="4" fontId="7" fillId="0" borderId="51" xfId="0" applyNumberFormat="1" applyFont="1" applyBorder="1" applyAlignment="1">
      <alignment vertical="center"/>
    </xf>
    <xf numFmtId="0" fontId="6" fillId="0" borderId="52" xfId="0" applyFont="1" applyBorder="1" applyAlignment="1">
      <alignment vertical="center"/>
    </xf>
    <xf numFmtId="0" fontId="6" fillId="0" borderId="53" xfId="0" applyFont="1" applyBorder="1" applyAlignment="1">
      <alignment vertical="center"/>
    </xf>
    <xf numFmtId="0" fontId="6" fillId="0" borderId="54" xfId="0" applyFont="1" applyBorder="1" applyAlignment="1">
      <alignment vertical="center"/>
    </xf>
    <xf numFmtId="4" fontId="7" fillId="0" borderId="55" xfId="0" applyNumberFormat="1" applyFont="1" applyBorder="1" applyAlignment="1">
      <alignment vertical="center"/>
    </xf>
    <xf numFmtId="4" fontId="7" fillId="0" borderId="56" xfId="0" applyNumberFormat="1" applyFont="1" applyBorder="1" applyAlignment="1">
      <alignment vertical="center"/>
    </xf>
    <xf numFmtId="4" fontId="4" fillId="3" borderId="55" xfId="0" applyNumberFormat="1" applyFont="1" applyFill="1" applyBorder="1" applyAlignment="1">
      <alignment vertical="center"/>
    </xf>
    <xf numFmtId="4" fontId="4" fillId="3" borderId="56" xfId="0" applyNumberFormat="1" applyFont="1" applyFill="1" applyBorder="1" applyAlignment="1">
      <alignment vertical="center"/>
    </xf>
    <xf numFmtId="0" fontId="4" fillId="3" borderId="52" xfId="0" applyFont="1" applyFill="1" applyBorder="1" applyAlignment="1">
      <alignment vertical="center"/>
    </xf>
    <xf numFmtId="0" fontId="4" fillId="3" borderId="53" xfId="0" applyFont="1" applyFill="1" applyBorder="1" applyAlignment="1">
      <alignment vertical="center"/>
    </xf>
    <xf numFmtId="0" fontId="4" fillId="3" borderId="54" xfId="0" applyFont="1" applyFill="1" applyBorder="1" applyAlignment="1">
      <alignment vertical="center"/>
    </xf>
    <xf numFmtId="49" fontId="1" fillId="0" borderId="0" xfId="0" applyNumberFormat="1" applyFont="1"/>
    <xf numFmtId="0" fontId="1" fillId="0" borderId="0" xfId="0" applyFont="1" applyFill="1"/>
    <xf numFmtId="0" fontId="20" fillId="0" borderId="0" xfId="0" applyFont="1" applyFill="1" applyBorder="1"/>
    <xf numFmtId="0" fontId="1" fillId="0" borderId="0" xfId="0" applyFont="1" applyAlignment="1">
      <alignment horizontal="right"/>
    </xf>
    <xf numFmtId="0" fontId="12" fillId="0" borderId="0" xfId="0" applyFont="1"/>
    <xf numFmtId="49" fontId="17" fillId="6" borderId="64" xfId="2" applyNumberFormat="1" applyFont="1" applyFill="1" applyBorder="1" applyAlignment="1">
      <alignment horizontal="center" vertical="center" wrapText="1"/>
    </xf>
    <xf numFmtId="49" fontId="0" fillId="0" borderId="66" xfId="0" applyNumberFormat="1" applyBorder="1"/>
    <xf numFmtId="0" fontId="0" fillId="0" borderId="66" xfId="0" applyFill="1" applyBorder="1"/>
    <xf numFmtId="0" fontId="0" fillId="0" borderId="67" xfId="0" applyFill="1" applyBorder="1"/>
    <xf numFmtId="49" fontId="0" fillId="0" borderId="69" xfId="0" applyNumberFormat="1" applyBorder="1"/>
    <xf numFmtId="0" fontId="0" fillId="0" borderId="69" xfId="0" applyFill="1" applyBorder="1"/>
    <xf numFmtId="0" fontId="0" fillId="0" borderId="70" xfId="0" applyFill="1" applyBorder="1"/>
    <xf numFmtId="49" fontId="1" fillId="0" borderId="69" xfId="0" applyNumberFormat="1" applyFont="1" applyBorder="1"/>
    <xf numFmtId="0" fontId="1" fillId="0" borderId="69" xfId="0" applyFont="1" applyFill="1" applyBorder="1"/>
    <xf numFmtId="0" fontId="1" fillId="0" borderId="70" xfId="0" applyFont="1" applyFill="1" applyBorder="1"/>
    <xf numFmtId="49" fontId="1" fillId="0" borderId="66" xfId="0" applyNumberFormat="1" applyFont="1" applyBorder="1"/>
    <xf numFmtId="0" fontId="1" fillId="0" borderId="66" xfId="0" applyFont="1" applyFill="1" applyBorder="1"/>
    <xf numFmtId="0" fontId="1" fillId="0" borderId="67" xfId="0" applyFont="1" applyFill="1" applyBorder="1"/>
    <xf numFmtId="49" fontId="0" fillId="0" borderId="0" xfId="0" applyNumberFormat="1" applyFont="1"/>
    <xf numFmtId="0" fontId="0" fillId="0" borderId="0" xfId="0" applyFont="1" applyFill="1"/>
    <xf numFmtId="0" fontId="0" fillId="0" borderId="0" xfId="0" applyFont="1"/>
    <xf numFmtId="49" fontId="0" fillId="0" borderId="69" xfId="0" applyNumberFormat="1" applyFont="1" applyBorder="1"/>
    <xf numFmtId="0" fontId="0" fillId="0" borderId="69" xfId="0" applyFont="1" applyFill="1" applyBorder="1"/>
    <xf numFmtId="0" fontId="0" fillId="0" borderId="70" xfId="0" applyFont="1" applyFill="1" applyBorder="1"/>
    <xf numFmtId="0" fontId="0" fillId="0" borderId="0" xfId="0" applyAlignment="1"/>
    <xf numFmtId="4" fontId="7" fillId="7" borderId="24" xfId="0" applyNumberFormat="1" applyFont="1" applyFill="1" applyBorder="1" applyAlignment="1">
      <alignment horizontal="left" vertical="center"/>
    </xf>
    <xf numFmtId="4" fontId="7" fillId="7" borderId="27" xfId="0" applyNumberFormat="1" applyFont="1" applyFill="1" applyBorder="1" applyAlignment="1">
      <alignment vertical="center"/>
    </xf>
    <xf numFmtId="4" fontId="7" fillId="7" borderId="28" xfId="0" applyNumberFormat="1" applyFont="1" applyFill="1" applyBorder="1" applyAlignment="1">
      <alignment vertical="center"/>
    </xf>
    <xf numFmtId="4" fontId="7" fillId="7" borderId="29" xfId="0" applyNumberFormat="1" applyFont="1" applyFill="1" applyBorder="1" applyAlignment="1">
      <alignment vertical="center"/>
    </xf>
    <xf numFmtId="4" fontId="7" fillId="8" borderId="27" xfId="0" applyNumberFormat="1" applyFont="1" applyFill="1" applyBorder="1" applyAlignment="1">
      <alignment vertical="center"/>
    </xf>
    <xf numFmtId="4" fontId="7" fillId="8" borderId="28" xfId="0" applyNumberFormat="1" applyFont="1" applyFill="1" applyBorder="1" applyAlignment="1">
      <alignment vertical="center"/>
    </xf>
    <xf numFmtId="4" fontId="7" fillId="8" borderId="35" xfId="0" applyNumberFormat="1" applyFont="1" applyFill="1" applyBorder="1" applyAlignment="1">
      <alignment vertical="center"/>
    </xf>
    <xf numFmtId="4" fontId="7" fillId="8" borderId="36" xfId="0" applyNumberFormat="1" applyFont="1" applyFill="1" applyBorder="1" applyAlignment="1">
      <alignment vertical="center"/>
    </xf>
    <xf numFmtId="4" fontId="7" fillId="9" borderId="35" xfId="0" applyNumberFormat="1" applyFont="1" applyFill="1" applyBorder="1" applyAlignment="1">
      <alignment vertical="center"/>
    </xf>
    <xf numFmtId="4" fontId="7" fillId="9" borderId="36" xfId="0" applyNumberFormat="1" applyFont="1" applyFill="1" applyBorder="1" applyAlignment="1">
      <alignment vertical="center"/>
    </xf>
    <xf numFmtId="4" fontId="7" fillId="9" borderId="29" xfId="0" applyNumberFormat="1" applyFont="1" applyFill="1" applyBorder="1" applyAlignment="1">
      <alignment vertical="center"/>
    </xf>
    <xf numFmtId="4" fontId="7" fillId="9" borderId="32" xfId="0" applyNumberFormat="1" applyFont="1" applyFill="1" applyBorder="1" applyAlignment="1">
      <alignment vertical="center"/>
    </xf>
    <xf numFmtId="4" fontId="7" fillId="9" borderId="33" xfId="0" applyNumberFormat="1" applyFont="1" applyFill="1" applyBorder="1" applyAlignment="1">
      <alignment vertical="center"/>
    </xf>
    <xf numFmtId="4" fontId="7" fillId="9" borderId="16" xfId="0" applyNumberFormat="1" applyFont="1" applyFill="1" applyBorder="1" applyAlignment="1">
      <alignment vertical="center"/>
    </xf>
    <xf numFmtId="4" fontId="7" fillId="10" borderId="24" xfId="0" applyNumberFormat="1" applyFont="1" applyFill="1" applyBorder="1" applyAlignment="1">
      <alignment horizontal="left" vertical="center"/>
    </xf>
    <xf numFmtId="4" fontId="7" fillId="10" borderId="35" xfId="0" applyNumberFormat="1" applyFont="1" applyFill="1" applyBorder="1" applyAlignment="1">
      <alignment vertical="center"/>
    </xf>
    <xf numFmtId="4" fontId="7" fillId="10" borderId="29" xfId="0" applyNumberFormat="1" applyFont="1" applyFill="1" applyBorder="1" applyAlignment="1">
      <alignment vertical="center"/>
    </xf>
    <xf numFmtId="4" fontId="7" fillId="9" borderId="24" xfId="0" applyNumberFormat="1" applyFont="1" applyFill="1" applyBorder="1" applyAlignment="1">
      <alignment horizontal="left" vertical="center"/>
    </xf>
    <xf numFmtId="4" fontId="7" fillId="9" borderId="25" xfId="0" applyNumberFormat="1" applyFont="1" applyFill="1" applyBorder="1" applyAlignment="1">
      <alignment horizontal="left" vertical="center"/>
    </xf>
    <xf numFmtId="4" fontId="7" fillId="9" borderId="10" xfId="0" applyNumberFormat="1" applyFont="1" applyFill="1" applyBorder="1" applyAlignment="1">
      <alignment vertical="center"/>
    </xf>
    <xf numFmtId="4" fontId="7" fillId="9" borderId="27" xfId="0" applyNumberFormat="1" applyFont="1" applyFill="1" applyBorder="1" applyAlignment="1">
      <alignment vertical="center"/>
    </xf>
    <xf numFmtId="4" fontId="7" fillId="9" borderId="28" xfId="0" applyNumberFormat="1" applyFont="1" applyFill="1" applyBorder="1" applyAlignment="1">
      <alignment vertical="center"/>
    </xf>
    <xf numFmtId="4" fontId="7" fillId="9" borderId="27" xfId="0" applyNumberFormat="1" applyFont="1" applyFill="1" applyBorder="1" applyAlignment="1">
      <alignment horizontal="left" vertical="center"/>
    </xf>
    <xf numFmtId="4" fontId="7" fillId="9" borderId="28" xfId="0" applyNumberFormat="1" applyFont="1" applyFill="1" applyBorder="1" applyAlignment="1">
      <alignment horizontal="left" vertical="center"/>
    </xf>
    <xf numFmtId="0" fontId="0" fillId="8" borderId="0" xfId="0" applyFill="1"/>
    <xf numFmtId="0" fontId="20" fillId="0" borderId="0" xfId="0" applyFont="1" applyFill="1"/>
    <xf numFmtId="49" fontId="11" fillId="0" borderId="0" xfId="0" applyNumberFormat="1" applyFont="1" applyFill="1" applyAlignment="1">
      <alignment horizontal="right"/>
    </xf>
    <xf numFmtId="49" fontId="20" fillId="0" borderId="0" xfId="0" applyNumberFormat="1" applyFont="1" applyFill="1" applyAlignment="1">
      <alignment horizontal="right"/>
    </xf>
    <xf numFmtId="49" fontId="0" fillId="0" borderId="0" xfId="0" applyNumberFormat="1" applyFill="1" applyAlignment="1">
      <alignment horizontal="right"/>
    </xf>
    <xf numFmtId="49" fontId="1" fillId="0" borderId="0" xfId="0" applyNumberFormat="1" applyFont="1" applyFill="1" applyAlignment="1">
      <alignment horizontal="right"/>
    </xf>
    <xf numFmtId="0" fontId="11" fillId="0" borderId="65" xfId="0" applyFont="1" applyFill="1" applyBorder="1"/>
    <xf numFmtId="0" fontId="11" fillId="0" borderId="68" xfId="0" applyFont="1" applyFill="1" applyBorder="1"/>
    <xf numFmtId="0" fontId="20" fillId="0" borderId="68" xfId="0" applyFont="1" applyFill="1" applyBorder="1"/>
    <xf numFmtId="0" fontId="20" fillId="0" borderId="65" xfId="0" applyFont="1" applyFill="1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3" borderId="71" xfId="0" applyFont="1" applyFill="1" applyBorder="1" applyAlignment="1">
      <alignment horizontal="left" vertical="center"/>
    </xf>
    <xf numFmtId="4" fontId="9" fillId="3" borderId="19" xfId="0" applyNumberFormat="1" applyFont="1" applyFill="1" applyBorder="1" applyAlignment="1">
      <alignment vertical="center"/>
    </xf>
    <xf numFmtId="4" fontId="9" fillId="3" borderId="20" xfId="0" applyNumberFormat="1" applyFont="1" applyFill="1" applyBorder="1" applyAlignment="1">
      <alignment vertical="center"/>
    </xf>
    <xf numFmtId="4" fontId="7" fillId="7" borderId="13" xfId="0" applyNumberFormat="1" applyFont="1" applyFill="1" applyBorder="1" applyAlignment="1">
      <alignment vertical="center"/>
    </xf>
    <xf numFmtId="4" fontId="7" fillId="8" borderId="13" xfId="0" applyNumberFormat="1" applyFont="1" applyFill="1" applyBorder="1" applyAlignment="1">
      <alignment vertical="center"/>
    </xf>
    <xf numFmtId="4" fontId="7" fillId="9" borderId="13" xfId="0" applyNumberFormat="1" applyFont="1" applyFill="1" applyBorder="1" applyAlignment="1">
      <alignment vertical="center"/>
    </xf>
    <xf numFmtId="4" fontId="7" fillId="10" borderId="13" xfId="0" applyNumberFormat="1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4" fontId="7" fillId="8" borderId="72" xfId="0" applyNumberFormat="1" applyFont="1" applyFill="1" applyBorder="1" applyAlignment="1">
      <alignment vertical="center"/>
    </xf>
    <xf numFmtId="0" fontId="0" fillId="0" borderId="73" xfId="0" applyBorder="1" applyAlignment="1">
      <alignment horizontal="center" vertical="center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vertical="center" wrapText="1"/>
    </xf>
    <xf numFmtId="0" fontId="1" fillId="0" borderId="0" xfId="0" applyFont="1" applyAlignment="1">
      <alignment vertical="center" wrapText="1"/>
    </xf>
    <xf numFmtId="4" fontId="7" fillId="7" borderId="13" xfId="0" applyNumberFormat="1" applyFont="1" applyFill="1" applyBorder="1" applyAlignment="1">
      <alignment vertical="center" wrapText="1"/>
    </xf>
    <xf numFmtId="4" fontId="7" fillId="8" borderId="13" xfId="0" applyNumberFormat="1" applyFont="1" applyFill="1" applyBorder="1" applyAlignment="1">
      <alignment vertical="center" wrapText="1"/>
    </xf>
    <xf numFmtId="4" fontId="7" fillId="9" borderId="13" xfId="0" applyNumberFormat="1" applyFont="1" applyFill="1" applyBorder="1" applyAlignment="1">
      <alignment vertical="center" wrapText="1"/>
    </xf>
    <xf numFmtId="4" fontId="6" fillId="7" borderId="13" xfId="0" applyNumberFormat="1" applyFont="1" applyFill="1" applyBorder="1" applyAlignment="1">
      <alignment vertical="center" wrapText="1"/>
    </xf>
    <xf numFmtId="4" fontId="6" fillId="8" borderId="13" xfId="0" applyNumberFormat="1" applyFont="1" applyFill="1" applyBorder="1" applyAlignment="1">
      <alignment vertical="center" wrapText="1"/>
    </xf>
    <xf numFmtId="4" fontId="6" fillId="9" borderId="13" xfId="0" applyNumberFormat="1" applyFont="1" applyFill="1" applyBorder="1" applyAlignment="1">
      <alignment vertical="center" wrapText="1"/>
    </xf>
    <xf numFmtId="4" fontId="7" fillId="10" borderId="13" xfId="0" applyNumberFormat="1" applyFont="1" applyFill="1" applyBorder="1" applyAlignment="1">
      <alignment vertical="center" wrapText="1"/>
    </xf>
    <xf numFmtId="4" fontId="7" fillId="7" borderId="29" xfId="0" applyNumberFormat="1" applyFont="1" applyFill="1" applyBorder="1" applyAlignment="1">
      <alignment horizontal="left" vertical="center"/>
    </xf>
    <xf numFmtId="4" fontId="8" fillId="7" borderId="29" xfId="0" applyNumberFormat="1" applyFont="1" applyFill="1" applyBorder="1" applyAlignment="1">
      <alignment vertical="center"/>
    </xf>
    <xf numFmtId="4" fontId="6" fillId="7" borderId="29" xfId="0" applyNumberFormat="1" applyFont="1" applyFill="1" applyBorder="1" applyAlignment="1">
      <alignment vertical="center" wrapText="1"/>
    </xf>
    <xf numFmtId="0" fontId="0" fillId="0" borderId="30" xfId="0" applyBorder="1" applyAlignment="1">
      <alignment horizontal="center" vertical="center"/>
    </xf>
    <xf numFmtId="4" fontId="7" fillId="9" borderId="16" xfId="0" applyNumberFormat="1" applyFont="1" applyFill="1" applyBorder="1" applyAlignment="1">
      <alignment vertical="center" wrapText="1"/>
    </xf>
    <xf numFmtId="0" fontId="0" fillId="0" borderId="17" xfId="0" applyBorder="1" applyAlignment="1">
      <alignment horizontal="center" vertical="center"/>
    </xf>
    <xf numFmtId="4" fontId="7" fillId="9" borderId="29" xfId="0" applyNumberFormat="1" applyFont="1" applyFill="1" applyBorder="1" applyAlignment="1">
      <alignment vertical="center" wrapText="1"/>
    </xf>
    <xf numFmtId="4" fontId="6" fillId="9" borderId="16" xfId="0" applyNumberFormat="1" applyFont="1" applyFill="1" applyBorder="1" applyAlignment="1">
      <alignment vertical="center" wrapText="1"/>
    </xf>
    <xf numFmtId="4" fontId="7" fillId="7" borderId="29" xfId="0" applyNumberFormat="1" applyFont="1" applyFill="1" applyBorder="1" applyAlignment="1">
      <alignment vertical="center" wrapText="1"/>
    </xf>
    <xf numFmtId="4" fontId="7" fillId="8" borderId="16" xfId="0" applyNumberFormat="1" applyFont="1" applyFill="1" applyBorder="1" applyAlignment="1">
      <alignment vertical="center"/>
    </xf>
    <xf numFmtId="4" fontId="7" fillId="8" borderId="16" xfId="0" applyNumberFormat="1" applyFont="1" applyFill="1" applyBorder="1" applyAlignment="1">
      <alignment vertical="center" wrapText="1"/>
    </xf>
    <xf numFmtId="4" fontId="7" fillId="10" borderId="29" xfId="0" applyNumberFormat="1" applyFont="1" applyFill="1" applyBorder="1" applyAlignment="1">
      <alignment horizontal="left" vertical="center"/>
    </xf>
    <xf numFmtId="4" fontId="7" fillId="10" borderId="29" xfId="0" applyNumberFormat="1" applyFont="1" applyFill="1" applyBorder="1" applyAlignment="1">
      <alignment vertical="center" wrapText="1"/>
    </xf>
    <xf numFmtId="0" fontId="0" fillId="0" borderId="0" xfId="0" applyFont="1" applyAlignment="1">
      <alignment horizontal="center"/>
    </xf>
    <xf numFmtId="4" fontId="0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7" fillId="7" borderId="10" xfId="0" applyNumberFormat="1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7" fillId="7" borderId="74" xfId="0" applyNumberFormat="1" applyFont="1" applyFill="1" applyBorder="1" applyAlignment="1">
      <alignment horizontal="left" vertical="center"/>
    </xf>
    <xf numFmtId="4" fontId="7" fillId="8" borderId="33" xfId="0" applyNumberFormat="1" applyFont="1" applyFill="1" applyBorder="1" applyAlignment="1">
      <alignment vertical="center"/>
    </xf>
    <xf numFmtId="4" fontId="7" fillId="9" borderId="74" xfId="0" applyNumberFormat="1" applyFont="1" applyFill="1" applyBorder="1" applyAlignment="1">
      <alignment horizontal="left" vertical="center"/>
    </xf>
    <xf numFmtId="4" fontId="7" fillId="7" borderId="75" xfId="0" applyNumberFormat="1" applyFont="1" applyFill="1" applyBorder="1" applyAlignment="1">
      <alignment horizontal="left" vertical="center"/>
    </xf>
    <xf numFmtId="4" fontId="22" fillId="7" borderId="29" xfId="0" applyNumberFormat="1" applyFont="1" applyFill="1" applyBorder="1" applyAlignment="1">
      <alignment horizontal="center" vertical="center"/>
    </xf>
    <xf numFmtId="4" fontId="22" fillId="7" borderId="13" xfId="0" applyNumberFormat="1" applyFont="1" applyFill="1" applyBorder="1" applyAlignment="1">
      <alignment horizontal="center" vertical="center"/>
    </xf>
    <xf numFmtId="4" fontId="22" fillId="8" borderId="13" xfId="0" applyNumberFormat="1" applyFont="1" applyFill="1" applyBorder="1" applyAlignment="1">
      <alignment horizontal="center" vertical="center"/>
    </xf>
    <xf numFmtId="4" fontId="22" fillId="9" borderId="13" xfId="0" applyNumberFormat="1" applyFont="1" applyFill="1" applyBorder="1" applyAlignment="1">
      <alignment horizontal="center" vertical="center"/>
    </xf>
    <xf numFmtId="4" fontId="22" fillId="9" borderId="16" xfId="0" applyNumberFormat="1" applyFont="1" applyFill="1" applyBorder="1" applyAlignment="1">
      <alignment horizontal="center" vertical="center"/>
    </xf>
    <xf numFmtId="4" fontId="22" fillId="9" borderId="29" xfId="0" applyNumberFormat="1" applyFont="1" applyFill="1" applyBorder="1" applyAlignment="1">
      <alignment horizontal="center" vertical="center"/>
    </xf>
    <xf numFmtId="4" fontId="22" fillId="8" borderId="16" xfId="0" applyNumberFormat="1" applyFont="1" applyFill="1" applyBorder="1" applyAlignment="1">
      <alignment horizontal="center" vertical="center"/>
    </xf>
    <xf numFmtId="4" fontId="22" fillId="10" borderId="29" xfId="0" applyNumberFormat="1" applyFont="1" applyFill="1" applyBorder="1" applyAlignment="1">
      <alignment horizontal="center" vertical="center"/>
    </xf>
    <xf numFmtId="4" fontId="22" fillId="10" borderId="13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horizontal="left" vertical="center"/>
    </xf>
    <xf numFmtId="4" fontId="22" fillId="9" borderId="10" xfId="0" applyNumberFormat="1" applyFont="1" applyFill="1" applyBorder="1" applyAlignment="1">
      <alignment horizontal="center" vertical="center"/>
    </xf>
    <xf numFmtId="4" fontId="7" fillId="9" borderId="10" xfId="0" applyNumberFormat="1" applyFont="1" applyFill="1" applyBorder="1" applyAlignment="1">
      <alignment vertical="center" wrapText="1"/>
    </xf>
    <xf numFmtId="4" fontId="7" fillId="8" borderId="28" xfId="0" applyNumberFormat="1" applyFont="1" applyFill="1" applyBorder="1" applyAlignment="1">
      <alignment horizontal="left" vertical="center"/>
    </xf>
    <xf numFmtId="4" fontId="7" fillId="8" borderId="32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7" fillId="0" borderId="75" xfId="0" applyNumberFormat="1" applyFont="1" applyFill="1" applyBorder="1" applyAlignment="1">
      <alignment horizontal="left" vertical="center"/>
    </xf>
    <xf numFmtId="4" fontId="7" fillId="0" borderId="74" xfId="0" applyNumberFormat="1" applyFont="1" applyFill="1" applyBorder="1" applyAlignment="1">
      <alignment horizontal="left" vertical="center"/>
    </xf>
    <xf numFmtId="4" fontId="21" fillId="9" borderId="13" xfId="0" applyNumberFormat="1" applyFont="1" applyFill="1" applyBorder="1" applyAlignment="1">
      <alignment vertical="center" wrapText="1"/>
    </xf>
    <xf numFmtId="4" fontId="21" fillId="8" borderId="13" xfId="0" applyNumberFormat="1" applyFont="1" applyFill="1" applyBorder="1" applyAlignment="1">
      <alignment vertical="center" wrapText="1"/>
    </xf>
    <xf numFmtId="0" fontId="0" fillId="11" borderId="0" xfId="0" applyFill="1"/>
    <xf numFmtId="0" fontId="0" fillId="12" borderId="0" xfId="0" applyFill="1" applyAlignment="1"/>
    <xf numFmtId="0" fontId="0" fillId="13" borderId="0" xfId="0" applyFill="1" applyAlignment="1"/>
    <xf numFmtId="0" fontId="0" fillId="14" borderId="0" xfId="0" applyFill="1" applyAlignment="1"/>
    <xf numFmtId="0" fontId="0" fillId="15" borderId="0" xfId="0" applyFill="1" applyAlignment="1"/>
    <xf numFmtId="0" fontId="0" fillId="11" borderId="0" xfId="0" applyFill="1" applyAlignment="1"/>
    <xf numFmtId="0" fontId="0" fillId="13" borderId="0" xfId="0" applyFill="1"/>
    <xf numFmtId="0" fontId="0" fillId="15" borderId="0" xfId="0" applyFill="1"/>
    <xf numFmtId="0" fontId="0" fillId="14" borderId="0" xfId="0" applyFill="1"/>
    <xf numFmtId="0" fontId="0" fillId="12" borderId="0" xfId="0" applyFill="1"/>
    <xf numFmtId="0" fontId="0" fillId="16" borderId="0" xfId="0" applyFill="1" applyAlignment="1"/>
    <xf numFmtId="0" fontId="0" fillId="16" borderId="0" xfId="0" applyFill="1"/>
    <xf numFmtId="0" fontId="0" fillId="17" borderId="0" xfId="0" applyFill="1"/>
    <xf numFmtId="0" fontId="6" fillId="0" borderId="77" xfId="0" applyFont="1" applyBorder="1" applyAlignment="1">
      <alignment vertical="center"/>
    </xf>
    <xf numFmtId="0" fontId="6" fillId="0" borderId="78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6" fillId="0" borderId="60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" fillId="0" borderId="79" xfId="0" applyFont="1" applyBorder="1" applyAlignment="1">
      <alignment horizontal="right"/>
    </xf>
    <xf numFmtId="43" fontId="1" fillId="0" borderId="80" xfId="1" applyFont="1" applyBorder="1"/>
    <xf numFmtId="0" fontId="23" fillId="18" borderId="26" xfId="0" applyFont="1" applyFill="1" applyBorder="1" applyAlignment="1">
      <alignment horizontal="right" vertical="center"/>
    </xf>
    <xf numFmtId="0" fontId="0" fillId="0" borderId="76" xfId="0" applyBorder="1"/>
    <xf numFmtId="0" fontId="6" fillId="18" borderId="12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6" fillId="18" borderId="81" xfId="0" applyFont="1" applyFill="1" applyBorder="1" applyAlignment="1">
      <alignment vertical="center" wrapText="1"/>
    </xf>
    <xf numFmtId="4" fontId="7" fillId="0" borderId="72" xfId="0" applyNumberFormat="1" applyFont="1" applyBorder="1" applyAlignment="1">
      <alignment vertical="center"/>
    </xf>
    <xf numFmtId="4" fontId="8" fillId="0" borderId="73" xfId="0" applyNumberFormat="1" applyFont="1" applyBorder="1" applyAlignment="1">
      <alignment vertical="center"/>
    </xf>
    <xf numFmtId="4" fontId="7" fillId="0" borderId="13" xfId="0" applyNumberFormat="1" applyFont="1" applyFill="1" applyBorder="1" applyAlignment="1">
      <alignment vertical="center"/>
    </xf>
    <xf numFmtId="0" fontId="6" fillId="19" borderId="26" xfId="0" applyFont="1" applyFill="1" applyBorder="1" applyAlignment="1">
      <alignment vertical="center"/>
    </xf>
    <xf numFmtId="0" fontId="6" fillId="19" borderId="26" xfId="0" applyFont="1" applyFill="1" applyBorder="1" applyAlignment="1">
      <alignment horizontal="left" vertical="center"/>
    </xf>
    <xf numFmtId="0" fontId="6" fillId="19" borderId="31" xfId="0" applyFont="1" applyFill="1" applyBorder="1" applyAlignment="1">
      <alignment vertical="center"/>
    </xf>
    <xf numFmtId="0" fontId="6" fillId="10" borderId="26" xfId="0" applyFont="1" applyFill="1" applyBorder="1" applyAlignment="1">
      <alignment vertical="center"/>
    </xf>
    <xf numFmtId="4" fontId="7" fillId="20" borderId="27" xfId="0" applyNumberFormat="1" applyFont="1" applyFill="1" applyBorder="1" applyAlignment="1">
      <alignment vertical="center"/>
    </xf>
    <xf numFmtId="4" fontId="7" fillId="20" borderId="28" xfId="0" applyNumberFormat="1" applyFont="1" applyFill="1" applyBorder="1" applyAlignment="1">
      <alignment vertical="center"/>
    </xf>
    <xf numFmtId="4" fontId="7" fillId="20" borderId="13" xfId="0" applyNumberFormat="1" applyFont="1" applyFill="1" applyBorder="1" applyAlignment="1">
      <alignment vertical="center"/>
    </xf>
    <xf numFmtId="4" fontId="22" fillId="20" borderId="13" xfId="0" applyNumberFormat="1" applyFont="1" applyFill="1" applyBorder="1" applyAlignment="1">
      <alignment horizontal="center" vertical="center"/>
    </xf>
    <xf numFmtId="0" fontId="6" fillId="19" borderId="78" xfId="0" applyFont="1" applyFill="1" applyBorder="1" applyAlignment="1">
      <alignment vertical="center"/>
    </xf>
    <xf numFmtId="0" fontId="6" fillId="19" borderId="34" xfId="0" applyFont="1" applyFill="1" applyBorder="1" applyAlignment="1">
      <alignment vertical="center"/>
    </xf>
    <xf numFmtId="4" fontId="7" fillId="20" borderId="27" xfId="0" applyNumberFormat="1" applyFont="1" applyFill="1" applyBorder="1" applyAlignment="1">
      <alignment horizontal="left" vertical="center"/>
    </xf>
    <xf numFmtId="4" fontId="7" fillId="20" borderId="28" xfId="0" applyNumberFormat="1" applyFont="1" applyFill="1" applyBorder="1" applyAlignment="1">
      <alignment horizontal="left" vertical="center"/>
    </xf>
    <xf numFmtId="4" fontId="7" fillId="20" borderId="32" xfId="0" applyNumberFormat="1" applyFont="1" applyFill="1" applyBorder="1" applyAlignment="1">
      <alignment vertical="center"/>
    </xf>
    <xf numFmtId="4" fontId="7" fillId="20" borderId="33" xfId="0" applyNumberFormat="1" applyFont="1" applyFill="1" applyBorder="1" applyAlignment="1">
      <alignment vertical="center"/>
    </xf>
    <xf numFmtId="4" fontId="7" fillId="20" borderId="16" xfId="0" applyNumberFormat="1" applyFont="1" applyFill="1" applyBorder="1" applyAlignment="1">
      <alignment vertical="center"/>
    </xf>
    <xf numFmtId="4" fontId="22" fillId="20" borderId="16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12" xfId="0" applyFont="1" applyBorder="1" applyAlignment="1">
      <alignment vertical="center" wrapText="1"/>
    </xf>
    <xf numFmtId="4" fontId="26" fillId="0" borderId="13" xfId="0" applyNumberFormat="1" applyFont="1" applyBorder="1" applyAlignment="1">
      <alignment vertical="center"/>
    </xf>
    <xf numFmtId="4" fontId="26" fillId="0" borderId="14" xfId="0" applyNumberFormat="1" applyFont="1" applyBorder="1" applyAlignment="1">
      <alignment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25" fillId="0" borderId="0" xfId="0" applyFont="1"/>
    <xf numFmtId="4" fontId="25" fillId="0" borderId="0" xfId="0" applyNumberFormat="1" applyFont="1"/>
    <xf numFmtId="0" fontId="26" fillId="18" borderId="12" xfId="0" applyFont="1" applyFill="1" applyBorder="1" applyAlignment="1">
      <alignment vertical="center" wrapText="1"/>
    </xf>
    <xf numFmtId="0" fontId="26" fillId="0" borderId="0" xfId="0" applyFont="1" applyAlignment="1">
      <alignment vertical="center"/>
    </xf>
    <xf numFmtId="0" fontId="26" fillId="18" borderId="81" xfId="0" applyFont="1" applyFill="1" applyBorder="1" applyAlignment="1">
      <alignment vertical="center" wrapText="1"/>
    </xf>
    <xf numFmtId="4" fontId="26" fillId="0" borderId="72" xfId="0" applyNumberFormat="1" applyFont="1" applyBorder="1" applyAlignment="1">
      <alignment vertical="center"/>
    </xf>
    <xf numFmtId="4" fontId="26" fillId="0" borderId="73" xfId="0" applyNumberFormat="1" applyFont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4" fontId="26" fillId="0" borderId="0" xfId="0" applyNumberFormat="1" applyFont="1" applyFill="1" applyBorder="1" applyAlignment="1">
      <alignment vertical="center"/>
    </xf>
    <xf numFmtId="4" fontId="27" fillId="0" borderId="0" xfId="0" applyNumberFormat="1" applyFont="1" applyFill="1" applyBorder="1" applyAlignment="1">
      <alignment vertical="center"/>
    </xf>
    <xf numFmtId="4" fontId="25" fillId="0" borderId="0" xfId="0" applyNumberFormat="1" applyFont="1" applyAlignment="1">
      <alignment vertical="center"/>
    </xf>
    <xf numFmtId="4" fontId="25" fillId="0" borderId="0" xfId="0" applyNumberFormat="1" applyFont="1" applyAlignment="1">
      <alignment horizontal="center"/>
    </xf>
    <xf numFmtId="4" fontId="25" fillId="0" borderId="0" xfId="0" applyNumberFormat="1" applyFont="1" applyAlignment="1">
      <alignment vertical="center" wrapText="1"/>
    </xf>
    <xf numFmtId="4" fontId="9" fillId="7" borderId="29" xfId="0" applyNumberFormat="1" applyFont="1" applyFill="1" applyBorder="1" applyAlignment="1">
      <alignment vertical="center"/>
    </xf>
    <xf numFmtId="4" fontId="9" fillId="9" borderId="10" xfId="0" applyNumberFormat="1" applyFont="1" applyFill="1" applyBorder="1" applyAlignment="1">
      <alignment vertical="center"/>
    </xf>
    <xf numFmtId="4" fontId="9" fillId="7" borderId="13" xfId="0" applyNumberFormat="1" applyFont="1" applyFill="1" applyBorder="1" applyAlignment="1">
      <alignment vertical="center"/>
    </xf>
    <xf numFmtId="0" fontId="6" fillId="21" borderId="26" xfId="0" applyFont="1" applyFill="1" applyBorder="1" applyAlignment="1">
      <alignment horizontal="left" vertical="center"/>
    </xf>
    <xf numFmtId="0" fontId="6" fillId="21" borderId="31" xfId="0" applyFont="1" applyFill="1" applyBorder="1" applyAlignment="1">
      <alignment vertical="center"/>
    </xf>
    <xf numFmtId="4" fontId="9" fillId="8" borderId="13" xfId="0" applyNumberFormat="1" applyFont="1" applyFill="1" applyBorder="1" applyAlignment="1">
      <alignment vertical="center"/>
    </xf>
    <xf numFmtId="4" fontId="9" fillId="9" borderId="13" xfId="0" applyNumberFormat="1" applyFont="1" applyFill="1" applyBorder="1" applyAlignment="1">
      <alignment vertical="center"/>
    </xf>
    <xf numFmtId="4" fontId="9" fillId="20" borderId="13" xfId="0" applyNumberFormat="1" applyFont="1" applyFill="1" applyBorder="1" applyAlignment="1">
      <alignment vertical="center"/>
    </xf>
    <xf numFmtId="0" fontId="6" fillId="18" borderId="60" xfId="0" applyFont="1" applyFill="1" applyBorder="1" applyAlignment="1">
      <alignment vertical="center" wrapText="1"/>
    </xf>
    <xf numFmtId="4" fontId="7" fillId="9" borderId="61" xfId="0" applyNumberFormat="1" applyFont="1" applyFill="1" applyBorder="1" applyAlignment="1">
      <alignment vertical="center"/>
    </xf>
    <xf numFmtId="4" fontId="22" fillId="9" borderId="61" xfId="0" applyNumberFormat="1" applyFont="1" applyFill="1" applyBorder="1" applyAlignment="1">
      <alignment horizontal="center" vertical="center"/>
    </xf>
    <xf numFmtId="4" fontId="6" fillId="9" borderId="61" xfId="0" applyNumberFormat="1" applyFont="1" applyFill="1" applyBorder="1" applyAlignment="1">
      <alignment vertical="center" wrapText="1"/>
    </xf>
    <xf numFmtId="0" fontId="0" fillId="0" borderId="41" xfId="0" applyBorder="1" applyAlignment="1">
      <alignment horizontal="center" vertical="center"/>
    </xf>
    <xf numFmtId="4" fontId="9" fillId="9" borderId="29" xfId="0" applyNumberFormat="1" applyFont="1" applyFill="1" applyBorder="1" applyAlignment="1">
      <alignment vertical="center"/>
    </xf>
    <xf numFmtId="4" fontId="9" fillId="20" borderId="16" xfId="0" applyNumberFormat="1" applyFont="1" applyFill="1" applyBorder="1" applyAlignment="1">
      <alignment vertical="center"/>
    </xf>
    <xf numFmtId="14" fontId="0" fillId="0" borderId="0" xfId="0" quotePrefix="1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5" fillId="0" borderId="0" xfId="0" applyFont="1" applyFill="1" applyAlignment="1">
      <alignment vertical="center"/>
    </xf>
    <xf numFmtId="4" fontId="0" fillId="0" borderId="0" xfId="0" applyNumberFormat="1" applyFill="1" applyAlignment="1">
      <alignment vertical="center"/>
    </xf>
    <xf numFmtId="4" fontId="2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4" fontId="26" fillId="0" borderId="27" xfId="0" applyNumberFormat="1" applyFont="1" applyFill="1" applyBorder="1" applyAlignment="1">
      <alignment vertical="center"/>
    </xf>
    <xf numFmtId="4" fontId="26" fillId="0" borderId="35" xfId="0" applyNumberFormat="1" applyFont="1" applyFill="1" applyBorder="1" applyAlignment="1">
      <alignment vertical="center"/>
    </xf>
    <xf numFmtId="4" fontId="7" fillId="0" borderId="35" xfId="0" applyNumberFormat="1" applyFont="1" applyFill="1" applyBorder="1" applyAlignment="1">
      <alignment vertical="center"/>
    </xf>
    <xf numFmtId="4" fontId="4" fillId="0" borderId="32" xfId="0" applyNumberFormat="1" applyFont="1" applyFill="1" applyBorder="1" applyAlignment="1">
      <alignment vertical="center"/>
    </xf>
    <xf numFmtId="4" fontId="7" fillId="0" borderId="27" xfId="0" applyNumberFormat="1" applyFont="1" applyFill="1" applyBorder="1" applyAlignment="1">
      <alignment horizontal="left" vertical="center"/>
    </xf>
    <xf numFmtId="4" fontId="4" fillId="0" borderId="39" xfId="0" applyNumberFormat="1" applyFont="1" applyFill="1" applyBorder="1" applyAlignment="1">
      <alignment vertical="center"/>
    </xf>
    <xf numFmtId="0" fontId="6" fillId="22" borderId="34" xfId="0" applyFont="1" applyFill="1" applyBorder="1" applyAlignment="1">
      <alignment vertical="center"/>
    </xf>
    <xf numFmtId="0" fontId="6" fillId="22" borderId="26" xfId="0" applyFont="1" applyFill="1" applyBorder="1" applyAlignment="1">
      <alignment vertical="center"/>
    </xf>
    <xf numFmtId="0" fontId="6" fillId="22" borderId="26" xfId="0" applyFont="1" applyFill="1" applyBorder="1" applyAlignment="1">
      <alignment horizontal="left" vertical="center"/>
    </xf>
    <xf numFmtId="0" fontId="6" fillId="22" borderId="31" xfId="0" applyFont="1" applyFill="1" applyBorder="1" applyAlignment="1">
      <alignment vertical="center"/>
    </xf>
    <xf numFmtId="0" fontId="0" fillId="23" borderId="85" xfId="0" applyFill="1" applyBorder="1"/>
    <xf numFmtId="0" fontId="0" fillId="23" borderId="0" xfId="0" applyFill="1" applyBorder="1"/>
    <xf numFmtId="0" fontId="3" fillId="2" borderId="1" xfId="0" applyFont="1" applyFill="1" applyBorder="1" applyAlignment="1">
      <alignment horizontal="left" vertical="center"/>
    </xf>
    <xf numFmtId="4" fontId="6" fillId="20" borderId="13" xfId="0" applyNumberFormat="1" applyFont="1" applyFill="1" applyBorder="1" applyAlignment="1">
      <alignment vertical="center" wrapText="1"/>
    </xf>
    <xf numFmtId="4" fontId="7" fillId="20" borderId="35" xfId="0" applyNumberFormat="1" applyFont="1" applyFill="1" applyBorder="1" applyAlignment="1">
      <alignment vertical="center"/>
    </xf>
    <xf numFmtId="0" fontId="6" fillId="21" borderId="34" xfId="0" applyFont="1" applyFill="1" applyBorder="1" applyAlignment="1">
      <alignment vertical="center"/>
    </xf>
    <xf numFmtId="4" fontId="7" fillId="12" borderId="10" xfId="0" applyNumberFormat="1" applyFont="1" applyFill="1" applyBorder="1" applyAlignment="1">
      <alignment vertical="center"/>
    </xf>
    <xf numFmtId="4" fontId="9" fillId="12" borderId="10" xfId="0" applyNumberFormat="1" applyFont="1" applyFill="1" applyBorder="1" applyAlignment="1">
      <alignment vertical="center"/>
    </xf>
    <xf numFmtId="4" fontId="22" fillId="12" borderId="10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4" fontId="7" fillId="12" borderId="25" xfId="0" applyNumberFormat="1" applyFont="1" applyFill="1" applyBorder="1" applyAlignment="1">
      <alignment horizontal="left" vertical="center"/>
    </xf>
    <xf numFmtId="0" fontId="6" fillId="10" borderId="31" xfId="0" applyFont="1" applyFill="1" applyBorder="1" applyAlignment="1">
      <alignment vertical="center"/>
    </xf>
    <xf numFmtId="4" fontId="7" fillId="8" borderId="61" xfId="0" applyNumberFormat="1" applyFont="1" applyFill="1" applyBorder="1" applyAlignment="1">
      <alignment vertical="center"/>
    </xf>
    <xf numFmtId="4" fontId="22" fillId="8" borderId="61" xfId="0" applyNumberFormat="1" applyFont="1" applyFill="1" applyBorder="1" applyAlignment="1">
      <alignment horizontal="center" vertical="center"/>
    </xf>
    <xf numFmtId="4" fontId="7" fillId="8" borderId="61" xfId="0" applyNumberFormat="1" applyFont="1" applyFill="1" applyBorder="1" applyAlignment="1">
      <alignment vertical="center" wrapText="1"/>
    </xf>
    <xf numFmtId="4" fontId="7" fillId="20" borderId="24" xfId="0" applyNumberFormat="1" applyFont="1" applyFill="1" applyBorder="1" applyAlignment="1">
      <alignment vertical="center"/>
    </xf>
    <xf numFmtId="4" fontId="7" fillId="20" borderId="25" xfId="0" applyNumberFormat="1" applyFont="1" applyFill="1" applyBorder="1" applyAlignment="1">
      <alignment vertical="center"/>
    </xf>
    <xf numFmtId="4" fontId="9" fillId="20" borderId="10" xfId="0" applyNumberFormat="1" applyFont="1" applyFill="1" applyBorder="1" applyAlignment="1">
      <alignment vertical="center"/>
    </xf>
    <xf numFmtId="0" fontId="0" fillId="20" borderId="89" xfId="0" applyFill="1" applyBorder="1"/>
    <xf numFmtId="4" fontId="22" fillId="20" borderId="10" xfId="0" applyNumberFormat="1" applyFont="1" applyFill="1" applyBorder="1" applyAlignment="1">
      <alignment horizontal="center" vertical="center"/>
    </xf>
    <xf numFmtId="0" fontId="0" fillId="20" borderId="0" xfId="0" applyFill="1" applyBorder="1"/>
    <xf numFmtId="0" fontId="6" fillId="0" borderId="90" xfId="0" applyFont="1" applyBorder="1" applyAlignment="1">
      <alignment vertical="center"/>
    </xf>
    <xf numFmtId="4" fontId="7" fillId="8" borderId="91" xfId="0" applyNumberFormat="1" applyFont="1" applyFill="1" applyBorder="1" applyAlignment="1">
      <alignment vertical="center"/>
    </xf>
    <xf numFmtId="4" fontId="7" fillId="12" borderId="10" xfId="0" applyNumberFormat="1" applyFont="1" applyFill="1" applyBorder="1" applyAlignment="1">
      <alignment vertical="center" wrapText="1"/>
    </xf>
    <xf numFmtId="4" fontId="9" fillId="7" borderId="27" xfId="0" applyNumberFormat="1" applyFont="1" applyFill="1" applyBorder="1" applyAlignment="1">
      <alignment vertical="center"/>
    </xf>
    <xf numFmtId="4" fontId="7" fillId="8" borderId="24" xfId="0" applyNumberFormat="1" applyFont="1" applyFill="1" applyBorder="1" applyAlignment="1">
      <alignment vertical="center"/>
    </xf>
    <xf numFmtId="4" fontId="7" fillId="8" borderId="25" xfId="0" applyNumberFormat="1" applyFont="1" applyFill="1" applyBorder="1" applyAlignment="1">
      <alignment vertical="center"/>
    </xf>
    <xf numFmtId="4" fontId="7" fillId="8" borderId="10" xfId="0" applyNumberFormat="1" applyFont="1" applyFill="1" applyBorder="1" applyAlignment="1">
      <alignment vertical="center"/>
    </xf>
    <xf numFmtId="4" fontId="9" fillId="8" borderId="10" xfId="0" applyNumberFormat="1" applyFont="1" applyFill="1" applyBorder="1" applyAlignment="1">
      <alignment vertical="center"/>
    </xf>
    <xf numFmtId="4" fontId="22" fillId="8" borderId="10" xfId="0" applyNumberFormat="1" applyFont="1" applyFill="1" applyBorder="1" applyAlignment="1">
      <alignment horizontal="center" vertical="center"/>
    </xf>
    <xf numFmtId="4" fontId="6" fillId="8" borderId="10" xfId="0" applyNumberFormat="1" applyFont="1" applyFill="1" applyBorder="1" applyAlignment="1">
      <alignment vertical="center" wrapText="1"/>
    </xf>
    <xf numFmtId="4" fontId="6" fillId="20" borderId="16" xfId="0" applyNumberFormat="1" applyFont="1" applyFill="1" applyBorder="1" applyAlignment="1">
      <alignment vertical="center" wrapText="1"/>
    </xf>
    <xf numFmtId="4" fontId="7" fillId="20" borderId="75" xfId="0" applyNumberFormat="1" applyFont="1" applyFill="1" applyBorder="1" applyAlignment="1">
      <alignment vertical="center"/>
    </xf>
    <xf numFmtId="0" fontId="0" fillId="0" borderId="92" xfId="0" applyBorder="1" applyAlignment="1">
      <alignment horizontal="center" vertical="center"/>
    </xf>
    <xf numFmtId="4" fontId="7" fillId="9" borderId="75" xfId="0" applyNumberFormat="1" applyFont="1" applyFill="1" applyBorder="1" applyAlignment="1">
      <alignment vertical="center"/>
    </xf>
    <xf numFmtId="4" fontId="7" fillId="9" borderId="74" xfId="0" applyNumberFormat="1" applyFont="1" applyFill="1" applyBorder="1" applyAlignment="1">
      <alignment vertical="center"/>
    </xf>
    <xf numFmtId="4" fontId="7" fillId="20" borderId="10" xfId="0" applyNumberFormat="1" applyFont="1" applyFill="1" applyBorder="1" applyAlignment="1">
      <alignment vertical="center" wrapText="1"/>
    </xf>
    <xf numFmtId="4" fontId="7" fillId="20" borderId="13" xfId="0" applyNumberFormat="1" applyFont="1" applyFill="1" applyBorder="1" applyAlignment="1">
      <alignment vertical="center" wrapText="1"/>
    </xf>
    <xf numFmtId="0" fontId="6" fillId="10" borderId="34" xfId="0" applyFont="1" applyFill="1" applyBorder="1" applyAlignment="1">
      <alignment horizontal="left" vertical="center"/>
    </xf>
    <xf numFmtId="4" fontId="7" fillId="20" borderId="16" xfId="0" applyNumberFormat="1" applyFont="1" applyFill="1" applyBorder="1" applyAlignment="1">
      <alignment vertical="center" wrapText="1"/>
    </xf>
    <xf numFmtId="4" fontId="7" fillId="7" borderId="75" xfId="0" applyNumberFormat="1" applyFont="1" applyFill="1" applyBorder="1" applyAlignment="1">
      <alignment vertical="center"/>
    </xf>
    <xf numFmtId="4" fontId="21" fillId="7" borderId="29" xfId="0" applyNumberFormat="1" applyFont="1" applyFill="1" applyBorder="1" applyAlignment="1">
      <alignment vertical="center" wrapText="1"/>
    </xf>
    <xf numFmtId="4" fontId="7" fillId="9" borderId="10" xfId="0" applyNumberFormat="1" applyFont="1" applyFill="1" applyBorder="1" applyAlignment="1">
      <alignment horizontal="left" vertical="center"/>
    </xf>
    <xf numFmtId="4" fontId="7" fillId="10" borderId="32" xfId="0" applyNumberFormat="1" applyFont="1" applyFill="1" applyBorder="1" applyAlignment="1">
      <alignment vertical="center"/>
    </xf>
    <xf numFmtId="4" fontId="7" fillId="10" borderId="16" xfId="0" applyNumberFormat="1" applyFont="1" applyFill="1" applyBorder="1" applyAlignment="1">
      <alignment vertical="center"/>
    </xf>
    <xf numFmtId="4" fontId="22" fillId="10" borderId="16" xfId="0" applyNumberFormat="1" applyFont="1" applyFill="1" applyBorder="1" applyAlignment="1">
      <alignment horizontal="center" vertical="center"/>
    </xf>
    <xf numFmtId="4" fontId="7" fillId="10" borderId="16" xfId="0" applyNumberFormat="1" applyFont="1" applyFill="1" applyBorder="1" applyAlignment="1">
      <alignment vertical="center" wrapText="1"/>
    </xf>
    <xf numFmtId="4" fontId="21" fillId="9" borderId="29" xfId="0" applyNumberFormat="1" applyFont="1" applyFill="1" applyBorder="1" applyAlignment="1">
      <alignment vertical="center" wrapText="1"/>
    </xf>
    <xf numFmtId="4" fontId="7" fillId="7" borderId="32" xfId="0" applyNumberFormat="1" applyFont="1" applyFill="1" applyBorder="1" applyAlignment="1">
      <alignment vertical="center"/>
    </xf>
    <xf numFmtId="4" fontId="7" fillId="7" borderId="16" xfId="0" applyNumberFormat="1" applyFont="1" applyFill="1" applyBorder="1" applyAlignment="1">
      <alignment vertical="center"/>
    </xf>
    <xf numFmtId="4" fontId="22" fillId="7" borderId="16" xfId="0" applyNumberFormat="1" applyFont="1" applyFill="1" applyBorder="1" applyAlignment="1">
      <alignment horizontal="center" vertical="center"/>
    </xf>
    <xf numFmtId="4" fontId="21" fillId="7" borderId="16" xfId="0" applyNumberFormat="1" applyFont="1" applyFill="1" applyBorder="1" applyAlignment="1">
      <alignment vertical="center" wrapText="1"/>
    </xf>
    <xf numFmtId="4" fontId="9" fillId="7" borderId="24" xfId="0" applyNumberFormat="1" applyFont="1" applyFill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4" fontId="7" fillId="0" borderId="93" xfId="0" applyNumberFormat="1" applyFont="1" applyBorder="1" applyAlignment="1">
      <alignment horizontal="left" vertical="center"/>
    </xf>
    <xf numFmtId="4" fontId="7" fillId="0" borderId="89" xfId="0" applyNumberFormat="1" applyFont="1" applyBorder="1" applyAlignment="1">
      <alignment horizontal="left" vertical="center"/>
    </xf>
    <xf numFmtId="4" fontId="7" fillId="0" borderId="94" xfId="0" applyNumberFormat="1" applyFont="1" applyBorder="1" applyAlignment="1">
      <alignment horizontal="left" vertical="center"/>
    </xf>
    <xf numFmtId="4" fontId="7" fillId="0" borderId="95" xfId="0" applyNumberFormat="1" applyFont="1" applyBorder="1" applyAlignment="1">
      <alignment vertical="center"/>
    </xf>
    <xf numFmtId="4" fontId="9" fillId="0" borderId="13" xfId="0" applyNumberFormat="1" applyFont="1" applyBorder="1" applyAlignment="1">
      <alignment vertical="center"/>
    </xf>
    <xf numFmtId="4" fontId="28" fillId="0" borderId="13" xfId="0" applyNumberFormat="1" applyFont="1" applyBorder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4" fontId="9" fillId="10" borderId="29" xfId="0" applyNumberFormat="1" applyFont="1" applyFill="1" applyBorder="1" applyAlignment="1">
      <alignment vertical="center"/>
    </xf>
    <xf numFmtId="0" fontId="0" fillId="23" borderId="79" xfId="0" applyFill="1" applyBorder="1"/>
    <xf numFmtId="0" fontId="0" fillId="23" borderId="96" xfId="0" applyFill="1" applyBorder="1"/>
    <xf numFmtId="4" fontId="0" fillId="23" borderId="80" xfId="0" applyNumberFormat="1" applyFill="1" applyBorder="1"/>
    <xf numFmtId="0" fontId="0" fillId="23" borderId="82" xfId="0" applyFill="1" applyBorder="1"/>
    <xf numFmtId="4" fontId="0" fillId="23" borderId="83" xfId="0" applyNumberFormat="1" applyFill="1" applyBorder="1"/>
    <xf numFmtId="0" fontId="0" fillId="23" borderId="97" xfId="0" applyFill="1" applyBorder="1"/>
    <xf numFmtId="0" fontId="0" fillId="23" borderId="98" xfId="0" applyFill="1" applyBorder="1"/>
    <xf numFmtId="4" fontId="0" fillId="23" borderId="99" xfId="0" applyNumberFormat="1" applyFill="1" applyBorder="1"/>
    <xf numFmtId="0" fontId="0" fillId="23" borderId="84" xfId="0" applyFill="1" applyBorder="1"/>
    <xf numFmtId="4" fontId="0" fillId="23" borderId="86" xfId="0" applyNumberFormat="1" applyFill="1" applyBorder="1"/>
    <xf numFmtId="4" fontId="7" fillId="7" borderId="25" xfId="0" applyNumberFormat="1" applyFont="1" applyFill="1" applyBorder="1" applyAlignment="1">
      <alignment horizontal="left" vertical="center"/>
    </xf>
    <xf numFmtId="4" fontId="7" fillId="7" borderId="10" xfId="0" applyNumberFormat="1" applyFont="1" applyFill="1" applyBorder="1" applyAlignment="1">
      <alignment vertical="center"/>
    </xf>
    <xf numFmtId="4" fontId="9" fillId="7" borderId="10" xfId="0" applyNumberFormat="1" applyFont="1" applyFill="1" applyBorder="1" applyAlignment="1">
      <alignment vertical="center"/>
    </xf>
    <xf numFmtId="4" fontId="22" fillId="7" borderId="10" xfId="0" applyNumberFormat="1" applyFont="1" applyFill="1" applyBorder="1" applyAlignment="1">
      <alignment horizontal="center" vertical="center"/>
    </xf>
    <xf numFmtId="4" fontId="7" fillId="7" borderId="10" xfId="0" applyNumberFormat="1" applyFont="1" applyFill="1" applyBorder="1" applyAlignment="1">
      <alignment vertical="center" wrapText="1"/>
    </xf>
    <xf numFmtId="4" fontId="7" fillId="7" borderId="33" xfId="0" applyNumberFormat="1" applyFont="1" applyFill="1" applyBorder="1" applyAlignment="1">
      <alignment vertical="center"/>
    </xf>
    <xf numFmtId="4" fontId="9" fillId="7" borderId="16" xfId="0" applyNumberFormat="1" applyFont="1" applyFill="1" applyBorder="1" applyAlignment="1">
      <alignment vertical="center"/>
    </xf>
    <xf numFmtId="4" fontId="7" fillId="7" borderId="16" xfId="0" applyNumberFormat="1" applyFont="1" applyFill="1" applyBorder="1" applyAlignment="1">
      <alignment vertical="center" wrapText="1"/>
    </xf>
    <xf numFmtId="4" fontId="9" fillId="7" borderId="27" xfId="0" applyNumberFormat="1" applyFont="1" applyFill="1" applyBorder="1" applyAlignment="1">
      <alignment horizontal="left" vertical="center"/>
    </xf>
    <xf numFmtId="4" fontId="7" fillId="7" borderId="28" xfId="0" applyNumberFormat="1" applyFont="1" applyFill="1" applyBorder="1" applyAlignment="1">
      <alignment horizontal="left" vertical="center"/>
    </xf>
    <xf numFmtId="4" fontId="6" fillId="7" borderId="16" xfId="0" applyNumberFormat="1" applyFont="1" applyFill="1" applyBorder="1" applyAlignment="1">
      <alignment vertical="center" wrapText="1"/>
    </xf>
    <xf numFmtId="4" fontId="9" fillId="7" borderId="24" xfId="0" applyNumberFormat="1" applyFont="1" applyFill="1" applyBorder="1" applyAlignment="1">
      <alignment vertical="center"/>
    </xf>
    <xf numFmtId="4" fontId="21" fillId="8" borderId="16" xfId="0" applyNumberFormat="1" applyFont="1" applyFill="1" applyBorder="1" applyAlignment="1">
      <alignment vertical="center" wrapText="1"/>
    </xf>
    <xf numFmtId="0" fontId="4" fillId="3" borderId="18" xfId="0" applyFont="1" applyFill="1" applyBorder="1" applyAlignment="1">
      <alignment horizontal="left" vertical="center"/>
    </xf>
    <xf numFmtId="0" fontId="4" fillId="3" borderId="100" xfId="0" applyFont="1" applyFill="1" applyBorder="1" applyAlignment="1">
      <alignment horizontal="left" vertical="center"/>
    </xf>
    <xf numFmtId="4" fontId="9" fillId="12" borderId="24" xfId="0" applyNumberFormat="1" applyFont="1" applyFill="1" applyBorder="1" applyAlignment="1">
      <alignment horizontal="left" vertical="center"/>
    </xf>
    <xf numFmtId="4" fontId="7" fillId="12" borderId="91" xfId="0" applyNumberFormat="1" applyFont="1" applyFill="1" applyBorder="1" applyAlignment="1">
      <alignment vertical="center"/>
    </xf>
    <xf numFmtId="4" fontId="7" fillId="12" borderId="101" xfId="0" applyNumberFormat="1" applyFont="1" applyFill="1" applyBorder="1" applyAlignment="1">
      <alignment vertical="center"/>
    </xf>
    <xf numFmtId="4" fontId="7" fillId="12" borderId="72" xfId="0" applyNumberFormat="1" applyFont="1" applyFill="1" applyBorder="1" applyAlignment="1">
      <alignment vertical="center"/>
    </xf>
    <xf numFmtId="4" fontId="22" fillId="12" borderId="72" xfId="0" applyNumberFormat="1" applyFont="1" applyFill="1" applyBorder="1" applyAlignment="1">
      <alignment horizontal="center" vertical="center"/>
    </xf>
    <xf numFmtId="4" fontId="6" fillId="12" borderId="72" xfId="0" applyNumberFormat="1" applyFont="1" applyFill="1" applyBorder="1" applyAlignment="1">
      <alignment vertical="center" wrapText="1"/>
    </xf>
    <xf numFmtId="0" fontId="6" fillId="19" borderId="90" xfId="0" applyFont="1" applyFill="1" applyBorder="1" applyAlignment="1">
      <alignment vertical="center"/>
    </xf>
    <xf numFmtId="4" fontId="7" fillId="24" borderId="29" xfId="0" applyNumberFormat="1" applyFont="1" applyFill="1" applyBorder="1" applyAlignment="1">
      <alignment horizontal="left" vertical="center"/>
    </xf>
    <xf numFmtId="4" fontId="7" fillId="20" borderId="29" xfId="0" applyNumberFormat="1" applyFont="1" applyFill="1" applyBorder="1" applyAlignment="1">
      <alignment horizontal="left" vertical="center"/>
    </xf>
    <xf numFmtId="0" fontId="1" fillId="0" borderId="0" xfId="0" applyFont="1" applyAlignment="1"/>
    <xf numFmtId="0" fontId="6" fillId="0" borderId="26" xfId="0" applyFont="1" applyBorder="1" applyAlignment="1">
      <alignment horizontal="left" vertical="center" wrapText="1"/>
    </xf>
    <xf numFmtId="0" fontId="0" fillId="25" borderId="0" xfId="0" applyFill="1"/>
    <xf numFmtId="4" fontId="21" fillId="7" borderId="13" xfId="0" applyNumberFormat="1" applyFont="1" applyFill="1" applyBorder="1" applyAlignment="1">
      <alignment vertical="center" wrapText="1"/>
    </xf>
    <xf numFmtId="0" fontId="0" fillId="6" borderId="0" xfId="0" applyFill="1"/>
  </cellXfs>
  <cellStyles count="3">
    <cellStyle name="Milliers" xfId="1" builtin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FF33CC"/>
      <color rgb="FFFF66FF"/>
      <color rgb="FFFF99FF"/>
      <color rgb="FFFFDDFF"/>
      <color rgb="FFFFFF99"/>
      <color rgb="FF33CCFF"/>
      <color rgb="FF00CC00"/>
      <color rgb="FFFF7C80"/>
      <color rgb="FFCC66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34"/>
  <sheetViews>
    <sheetView showGridLines="0" tabSelected="1" topLeftCell="A86" zoomScale="130" zoomScaleNormal="130" workbookViewId="0">
      <selection activeCell="H98" sqref="H98"/>
    </sheetView>
  </sheetViews>
  <sheetFormatPr baseColWidth="10" defaultRowHeight="15" x14ac:dyDescent="0.25"/>
  <cols>
    <col min="1" max="1" width="2.85546875" bestFit="1" customWidth="1"/>
    <col min="2" max="2" width="22.28515625" style="146" customWidth="1"/>
    <col min="3" max="3" width="12.5703125" bestFit="1" customWidth="1"/>
    <col min="4" max="4" width="25.5703125" customWidth="1"/>
    <col min="6" max="6" width="14.5703125" bestFit="1" customWidth="1"/>
    <col min="7" max="7" width="7.28515625" style="216" customWidth="1"/>
    <col min="8" max="8" width="23.140625" style="193" customWidth="1"/>
    <col min="9" max="9" width="7.140625" style="181" customWidth="1"/>
    <col min="10" max="10" width="5.42578125" customWidth="1"/>
    <col min="11" max="11" width="19.42578125" style="146" bestFit="1" customWidth="1"/>
    <col min="13" max="13" width="26.7109375" customWidth="1"/>
    <col min="16" max="16" width="2.85546875" customWidth="1"/>
    <col min="17" max="17" width="19.42578125" style="146" customWidth="1"/>
    <col min="18" max="18" width="10.85546875" customWidth="1"/>
    <col min="19" max="19" width="26.7109375" customWidth="1"/>
    <col min="20" max="20" width="13.140625" bestFit="1" customWidth="1"/>
    <col min="21" max="21" width="13.7109375" bestFit="1" customWidth="1"/>
    <col min="22" max="22" width="2.85546875" customWidth="1"/>
    <col min="23" max="23" width="19.42578125" style="146" customWidth="1"/>
    <col min="24" max="24" width="10.85546875" customWidth="1"/>
    <col min="25" max="25" width="26.7109375" customWidth="1"/>
    <col min="26" max="27" width="10.85546875" customWidth="1"/>
    <col min="28" max="28" width="2.85546875" customWidth="1"/>
    <col min="29" max="29" width="19.42578125" style="146" customWidth="1"/>
    <col min="30" max="30" width="10.85546875" customWidth="1"/>
    <col min="31" max="31" width="26.7109375" customWidth="1"/>
    <col min="32" max="33" width="10.85546875" customWidth="1"/>
    <col min="34" max="34" width="2.85546875" customWidth="1"/>
    <col min="35" max="35" width="19.42578125" style="146" customWidth="1"/>
    <col min="36" max="36" width="10.85546875" customWidth="1"/>
    <col min="37" max="37" width="26.7109375" customWidth="1"/>
    <col min="38" max="39" width="10.85546875" customWidth="1"/>
    <col min="40" max="40" width="2.85546875" customWidth="1"/>
    <col min="41" max="41" width="19.42578125" style="146" customWidth="1"/>
    <col min="42" max="42" width="10.85546875" customWidth="1"/>
    <col min="43" max="43" width="26.7109375" customWidth="1"/>
    <col min="44" max="45" width="10.85546875" customWidth="1"/>
    <col min="46" max="46" width="2.85546875" customWidth="1"/>
    <col min="47" max="47" width="19.42578125" style="146" customWidth="1"/>
    <col min="48" max="48" width="13.85546875" customWidth="1"/>
    <col min="49" max="49" width="26.7109375" customWidth="1"/>
    <col min="50" max="50" width="12" customWidth="1"/>
    <col min="51" max="51" width="12.140625" customWidth="1"/>
    <col min="52" max="52" width="2.85546875" customWidth="1"/>
    <col min="53" max="53" width="19.42578125" style="146" customWidth="1"/>
    <col min="54" max="54" width="10.85546875" customWidth="1"/>
    <col min="55" max="55" width="26.7109375" customWidth="1"/>
    <col min="56" max="56" width="13.140625" bestFit="1" customWidth="1"/>
    <col min="57" max="57" width="13.7109375" bestFit="1" customWidth="1"/>
    <col min="58" max="58" width="3.5703125" customWidth="1"/>
    <col min="59" max="59" width="19.42578125" style="146" customWidth="1"/>
    <col min="60" max="60" width="10.85546875" customWidth="1"/>
    <col min="61" max="61" width="26.7109375" customWidth="1"/>
    <col min="62" max="63" width="10.85546875" customWidth="1"/>
    <col min="64" max="64" width="15.5703125" customWidth="1"/>
    <col min="65" max="75" width="10.85546875" customWidth="1"/>
  </cols>
  <sheetData>
    <row r="1" spans="1:63" ht="15.75" thickBot="1" x14ac:dyDescent="0.3">
      <c r="C1" s="264" t="s">
        <v>248</v>
      </c>
      <c r="D1" s="265">
        <v>10000</v>
      </c>
    </row>
    <row r="2" spans="1:63" s="1" customFormat="1" ht="20.100000000000001" customHeight="1" thickTop="1" thickBot="1" x14ac:dyDescent="0.3">
      <c r="A2" s="1" t="s">
        <v>0</v>
      </c>
      <c r="B2" s="2"/>
      <c r="C2" s="90" t="s">
        <v>1</v>
      </c>
      <c r="D2" s="90"/>
      <c r="E2" s="91"/>
      <c r="G2" s="216"/>
      <c r="H2" s="193"/>
      <c r="J2" s="181" t="s">
        <v>2</v>
      </c>
      <c r="K2" s="2"/>
      <c r="L2" s="90" t="s">
        <v>1</v>
      </c>
      <c r="M2" s="90"/>
      <c r="N2" s="91"/>
      <c r="O2"/>
      <c r="P2" s="1" t="s">
        <v>3</v>
      </c>
      <c r="Q2" s="2"/>
      <c r="R2" s="90" t="s">
        <v>1</v>
      </c>
      <c r="S2" s="90"/>
      <c r="T2" s="91"/>
      <c r="V2" s="1" t="s">
        <v>4</v>
      </c>
      <c r="W2" s="2"/>
      <c r="X2" s="90" t="s">
        <v>1</v>
      </c>
      <c r="Y2" s="90"/>
      <c r="Z2" s="91"/>
      <c r="AA2"/>
      <c r="AB2" s="1" t="s">
        <v>5</v>
      </c>
      <c r="AC2" s="2"/>
      <c r="AD2" s="90" t="s">
        <v>1</v>
      </c>
      <c r="AE2" s="90"/>
      <c r="AF2" s="91"/>
      <c r="AH2" s="1" t="s">
        <v>6</v>
      </c>
      <c r="AI2" s="2"/>
      <c r="AJ2" s="90" t="s">
        <v>1</v>
      </c>
      <c r="AK2" s="90"/>
      <c r="AL2" s="91"/>
      <c r="AM2"/>
      <c r="AN2" s="1" t="s">
        <v>7</v>
      </c>
      <c r="AO2" s="2"/>
      <c r="AP2" s="90" t="s">
        <v>1</v>
      </c>
      <c r="AQ2" s="90"/>
      <c r="AR2" s="91"/>
      <c r="AT2" s="1" t="s">
        <v>8</v>
      </c>
      <c r="AU2" s="2"/>
      <c r="AV2" s="90" t="s">
        <v>1</v>
      </c>
      <c r="AW2" s="90"/>
      <c r="AX2" s="91"/>
      <c r="AY2"/>
      <c r="AZ2" s="1" t="s">
        <v>9</v>
      </c>
      <c r="BA2" s="2"/>
      <c r="BB2" s="90" t="s">
        <v>1</v>
      </c>
      <c r="BC2" s="90"/>
      <c r="BD2" s="91"/>
      <c r="BE2"/>
      <c r="BF2" s="1" t="s">
        <v>10</v>
      </c>
      <c r="BG2" s="2"/>
      <c r="BH2" s="90" t="s">
        <v>1</v>
      </c>
      <c r="BI2" s="90"/>
      <c r="BJ2" s="91"/>
      <c r="BK2"/>
    </row>
    <row r="3" spans="1:63" s="1" customFormat="1" ht="20.100000000000001" customHeight="1" thickTop="1" thickBot="1" x14ac:dyDescent="0.3">
      <c r="B3" s="3" t="s">
        <v>11</v>
      </c>
      <c r="C3" s="4" t="s">
        <v>12</v>
      </c>
      <c r="D3" s="4" t="s">
        <v>13</v>
      </c>
      <c r="E3" s="5" t="s">
        <v>14</v>
      </c>
      <c r="G3" s="216"/>
      <c r="H3" s="193"/>
      <c r="I3" s="181"/>
      <c r="K3" s="3" t="s">
        <v>11</v>
      </c>
      <c r="L3" s="4" t="s">
        <v>12</v>
      </c>
      <c r="M3" s="4" t="s">
        <v>13</v>
      </c>
      <c r="N3" s="5" t="s">
        <v>14</v>
      </c>
      <c r="O3"/>
      <c r="Q3" s="3" t="s">
        <v>11</v>
      </c>
      <c r="R3" s="4" t="s">
        <v>12</v>
      </c>
      <c r="S3" s="4" t="s">
        <v>13</v>
      </c>
      <c r="T3" s="5" t="s">
        <v>14</v>
      </c>
      <c r="W3" s="3" t="s">
        <v>11</v>
      </c>
      <c r="X3" s="4" t="s">
        <v>12</v>
      </c>
      <c r="Y3" s="4" t="s">
        <v>13</v>
      </c>
      <c r="Z3" s="5" t="s">
        <v>14</v>
      </c>
      <c r="AA3"/>
      <c r="AC3" s="3" t="s">
        <v>11</v>
      </c>
      <c r="AD3" s="4" t="s">
        <v>12</v>
      </c>
      <c r="AE3" s="4" t="s">
        <v>13</v>
      </c>
      <c r="AF3" s="5" t="s">
        <v>14</v>
      </c>
      <c r="AI3" s="3" t="s">
        <v>11</v>
      </c>
      <c r="AJ3" s="4" t="s">
        <v>12</v>
      </c>
      <c r="AK3" s="4" t="s">
        <v>13</v>
      </c>
      <c r="AL3" s="5" t="s">
        <v>14</v>
      </c>
      <c r="AM3"/>
      <c r="AO3" s="3" t="s">
        <v>11</v>
      </c>
      <c r="AP3" s="4" t="s">
        <v>12</v>
      </c>
      <c r="AQ3" s="4" t="s">
        <v>13</v>
      </c>
      <c r="AR3" s="5" t="s">
        <v>14</v>
      </c>
      <c r="AU3" s="3" t="s">
        <v>11</v>
      </c>
      <c r="AV3" s="4" t="s">
        <v>12</v>
      </c>
      <c r="AW3" s="4" t="s">
        <v>13</v>
      </c>
      <c r="AX3" s="5" t="s">
        <v>14</v>
      </c>
      <c r="AY3"/>
      <c r="BA3" s="3" t="s">
        <v>11</v>
      </c>
      <c r="BB3" s="4" t="s">
        <v>12</v>
      </c>
      <c r="BC3" s="4" t="s">
        <v>13</v>
      </c>
      <c r="BD3" s="5" t="s">
        <v>14</v>
      </c>
      <c r="BE3"/>
      <c r="BG3" s="3" t="s">
        <v>11</v>
      </c>
      <c r="BH3" s="4" t="s">
        <v>12</v>
      </c>
      <c r="BI3" s="4" t="s">
        <v>13</v>
      </c>
      <c r="BJ3" s="5" t="s">
        <v>14</v>
      </c>
      <c r="BK3"/>
    </row>
    <row r="4" spans="1:63" s="1" customFormat="1" ht="20.100000000000001" customHeight="1" thickTop="1" x14ac:dyDescent="0.25">
      <c r="B4" s="6" t="s">
        <v>15</v>
      </c>
      <c r="C4" s="7"/>
      <c r="D4" s="7"/>
      <c r="E4" s="8">
        <v>10000</v>
      </c>
      <c r="G4" s="216"/>
      <c r="H4" s="193"/>
      <c r="I4" s="181"/>
      <c r="K4" s="6" t="s">
        <v>15</v>
      </c>
      <c r="L4" s="7"/>
      <c r="M4" s="7"/>
      <c r="N4" s="8">
        <f>+E27</f>
        <v>5940</v>
      </c>
      <c r="O4" s="63"/>
      <c r="Q4" s="6" t="s">
        <v>15</v>
      </c>
      <c r="R4" s="7"/>
      <c r="S4" s="7"/>
      <c r="T4" s="8">
        <f>+N27</f>
        <v>2000</v>
      </c>
      <c r="W4" s="6" t="s">
        <v>15</v>
      </c>
      <c r="X4" s="7"/>
      <c r="Y4" s="7"/>
      <c r="Z4" s="8">
        <f>+T27</f>
        <v>0</v>
      </c>
      <c r="AA4"/>
      <c r="AC4" s="6" t="s">
        <v>15</v>
      </c>
      <c r="AD4" s="7"/>
      <c r="AE4" s="7"/>
      <c r="AF4" s="8">
        <f>+Z27</f>
        <v>6985</v>
      </c>
      <c r="AI4" s="6" t="s">
        <v>15</v>
      </c>
      <c r="AJ4" s="7"/>
      <c r="AK4" s="7"/>
      <c r="AL4" s="8">
        <f>+AF27</f>
        <v>0</v>
      </c>
      <c r="AM4"/>
      <c r="AO4" s="6" t="s">
        <v>15</v>
      </c>
      <c r="AP4" s="7"/>
      <c r="AQ4" s="7"/>
      <c r="AR4" s="8">
        <f>+AL27</f>
        <v>0</v>
      </c>
      <c r="AU4" s="6" t="s">
        <v>15</v>
      </c>
      <c r="AV4" s="7"/>
      <c r="AW4" s="7"/>
      <c r="AX4" s="8">
        <f>+AR27</f>
        <v>588660</v>
      </c>
      <c r="AY4"/>
      <c r="BA4" s="6" t="s">
        <v>15</v>
      </c>
      <c r="BB4" s="7"/>
      <c r="BC4" s="7"/>
      <c r="BD4" s="8">
        <f>+AX27</f>
        <v>3500</v>
      </c>
      <c r="BE4"/>
      <c r="BG4" s="6" t="s">
        <v>15</v>
      </c>
      <c r="BH4" s="7"/>
      <c r="BI4" s="7"/>
      <c r="BJ4" s="8">
        <f>+BD27</f>
        <v>0</v>
      </c>
      <c r="BK4"/>
    </row>
    <row r="5" spans="1:63" s="1" customFormat="1" ht="20.100000000000001" customHeight="1" x14ac:dyDescent="0.25">
      <c r="B5" s="260" t="s">
        <v>16</v>
      </c>
      <c r="C5" s="9">
        <v>0</v>
      </c>
      <c r="D5" s="9"/>
      <c r="E5" s="10"/>
      <c r="F5" s="339" t="s">
        <v>277</v>
      </c>
      <c r="G5" s="216"/>
      <c r="H5" s="193"/>
      <c r="I5" s="181"/>
      <c r="K5" s="260" t="s">
        <v>16</v>
      </c>
      <c r="L5" s="9">
        <v>0</v>
      </c>
      <c r="M5" s="9"/>
      <c r="N5" s="10"/>
      <c r="O5" s="63"/>
      <c r="Q5" s="260" t="s">
        <v>16</v>
      </c>
      <c r="R5" s="9">
        <v>0</v>
      </c>
      <c r="S5" s="9"/>
      <c r="T5" s="10"/>
      <c r="W5" s="260" t="s">
        <v>16</v>
      </c>
      <c r="X5" s="9">
        <f>+S26</f>
        <v>32705</v>
      </c>
      <c r="Y5" s="9"/>
      <c r="Z5" s="10"/>
      <c r="AA5"/>
      <c r="AC5" s="260" t="s">
        <v>16</v>
      </c>
      <c r="AD5" s="9">
        <v>0</v>
      </c>
      <c r="AE5" s="9"/>
      <c r="AF5" s="10"/>
      <c r="AI5" s="260" t="s">
        <v>16</v>
      </c>
      <c r="AJ5" s="9">
        <v>0</v>
      </c>
      <c r="AK5" s="9"/>
      <c r="AL5" s="10"/>
      <c r="AM5"/>
      <c r="AO5" s="260" t="s">
        <v>16</v>
      </c>
      <c r="AP5" s="9">
        <f>+AK26+AE26</f>
        <v>54840</v>
      </c>
      <c r="AQ5" s="9"/>
      <c r="AR5" s="10"/>
      <c r="AS5" s="62"/>
      <c r="AU5" s="260" t="s">
        <v>16</v>
      </c>
      <c r="AV5" s="9">
        <v>0</v>
      </c>
      <c r="AW5" s="9"/>
      <c r="AX5" s="10"/>
      <c r="AY5"/>
      <c r="BA5" s="260" t="s">
        <v>16</v>
      </c>
      <c r="BB5" s="9">
        <v>0</v>
      </c>
      <c r="BC5" s="9"/>
      <c r="BD5" s="10"/>
      <c r="BE5"/>
      <c r="BG5" s="260" t="s">
        <v>16</v>
      </c>
      <c r="BH5" s="9">
        <v>20000</v>
      </c>
      <c r="BI5" s="9"/>
      <c r="BJ5" s="10"/>
      <c r="BK5"/>
    </row>
    <row r="6" spans="1:63" s="1" customFormat="1" ht="20.100000000000001" customHeight="1" x14ac:dyDescent="0.25">
      <c r="B6" s="261" t="s">
        <v>17</v>
      </c>
      <c r="C6" s="11">
        <f>+D9*1%</f>
        <v>2000</v>
      </c>
      <c r="D6" s="11"/>
      <c r="E6" s="12"/>
      <c r="F6" s="340" t="s">
        <v>278</v>
      </c>
      <c r="G6" s="216"/>
      <c r="H6" s="193"/>
      <c r="I6" s="181"/>
      <c r="K6" s="261" t="s">
        <v>17</v>
      </c>
      <c r="L6" s="416">
        <f>+M9*1%</f>
        <v>3000</v>
      </c>
      <c r="M6" s="11"/>
      <c r="N6" s="12"/>
      <c r="O6" s="63"/>
      <c r="Q6" s="261" t="s">
        <v>17</v>
      </c>
      <c r="R6" s="416">
        <f>+S9*1%</f>
        <v>1000</v>
      </c>
      <c r="S6" s="11"/>
      <c r="T6" s="12"/>
      <c r="W6" s="261" t="s">
        <v>17</v>
      </c>
      <c r="X6" s="416">
        <f>+Y9*1%</f>
        <v>1000</v>
      </c>
      <c r="Y6" s="11"/>
      <c r="Z6" s="12"/>
      <c r="AA6"/>
      <c r="AC6" s="261" t="s">
        <v>17</v>
      </c>
      <c r="AD6" s="416">
        <f>+AE9*1%</f>
        <v>2000</v>
      </c>
      <c r="AE6" s="11"/>
      <c r="AF6" s="12"/>
      <c r="AI6" s="261" t="s">
        <v>17</v>
      </c>
      <c r="AJ6" s="416">
        <f>+AK9*1%</f>
        <v>0</v>
      </c>
      <c r="AK6" s="11"/>
      <c r="AL6" s="12"/>
      <c r="AM6"/>
      <c r="AO6" s="261" t="s">
        <v>17</v>
      </c>
      <c r="AP6" s="416">
        <f>+AQ9*1%</f>
        <v>500</v>
      </c>
      <c r="AQ6" s="11"/>
      <c r="AR6" s="12"/>
      <c r="AU6" s="261" t="s">
        <v>17</v>
      </c>
      <c r="AV6" s="416">
        <f>+AW9*1%</f>
        <v>2000</v>
      </c>
      <c r="AW6" s="11"/>
      <c r="AX6" s="12"/>
      <c r="AY6"/>
      <c r="BA6" s="261" t="s">
        <v>17</v>
      </c>
      <c r="BB6" s="416">
        <f>+BC9*1%</f>
        <v>1000</v>
      </c>
      <c r="BC6" s="11"/>
      <c r="BD6" s="12"/>
      <c r="BE6"/>
      <c r="BG6" s="261" t="s">
        <v>17</v>
      </c>
      <c r="BH6" s="416">
        <f>+BI9*1%</f>
        <v>2500</v>
      </c>
      <c r="BI6" s="11"/>
      <c r="BJ6" s="12"/>
      <c r="BK6"/>
    </row>
    <row r="7" spans="1:63" s="304" customFormat="1" ht="20.100000000000001" customHeight="1" x14ac:dyDescent="0.25">
      <c r="B7" s="305" t="s">
        <v>268</v>
      </c>
      <c r="C7" s="306">
        <f>+D13*1%</f>
        <v>500</v>
      </c>
      <c r="D7" s="306"/>
      <c r="E7" s="307"/>
      <c r="F7" s="341" t="s">
        <v>278</v>
      </c>
      <c r="G7" s="308"/>
      <c r="H7" s="309"/>
      <c r="I7" s="310"/>
      <c r="K7" s="305" t="s">
        <v>268</v>
      </c>
      <c r="L7" s="417">
        <f>+M13*1%</f>
        <v>400</v>
      </c>
      <c r="M7" s="306"/>
      <c r="N7" s="307"/>
      <c r="O7" s="63"/>
      <c r="Q7" s="305" t="s">
        <v>268</v>
      </c>
      <c r="R7" s="417">
        <f>+S13*1%</f>
        <v>3400</v>
      </c>
      <c r="S7" s="306"/>
      <c r="T7" s="307"/>
      <c r="W7" s="305" t="s">
        <v>268</v>
      </c>
      <c r="X7" s="417">
        <f>+Y13*1%</f>
        <v>1990</v>
      </c>
      <c r="Y7" s="306"/>
      <c r="Z7" s="307"/>
      <c r="AA7" s="311"/>
      <c r="AC7" s="305" t="s">
        <v>268</v>
      </c>
      <c r="AD7" s="417">
        <f>+AE13*1%</f>
        <v>2120</v>
      </c>
      <c r="AE7" s="306"/>
      <c r="AF7" s="307"/>
      <c r="AI7" s="305" t="s">
        <v>268</v>
      </c>
      <c r="AJ7" s="417">
        <f>+AK13*1%</f>
        <v>0</v>
      </c>
      <c r="AK7" s="306"/>
      <c r="AL7" s="307"/>
      <c r="AM7" s="311"/>
      <c r="AO7" s="305" t="s">
        <v>268</v>
      </c>
      <c r="AP7" s="417">
        <f>+AQ13*1%</f>
        <v>3700</v>
      </c>
      <c r="AQ7" s="306"/>
      <c r="AR7" s="307"/>
      <c r="AU7" s="305" t="s">
        <v>268</v>
      </c>
      <c r="AV7" s="417">
        <f>+AW13*1%</f>
        <v>1860</v>
      </c>
      <c r="AW7" s="306"/>
      <c r="AX7" s="307"/>
      <c r="AY7" s="311"/>
      <c r="BA7" s="305" t="s">
        <v>268</v>
      </c>
      <c r="BB7" s="417">
        <f>+BC13*1%</f>
        <v>2300</v>
      </c>
      <c r="BC7" s="306"/>
      <c r="BD7" s="307"/>
      <c r="BE7" s="311"/>
      <c r="BG7" s="305" t="s">
        <v>268</v>
      </c>
      <c r="BH7" s="417">
        <f>+BI13*1%</f>
        <v>0</v>
      </c>
      <c r="BI7" s="306"/>
      <c r="BJ7" s="307"/>
      <c r="BK7" s="311"/>
    </row>
    <row r="8" spans="1:63" s="304" customFormat="1" ht="20.100000000000001" customHeight="1" x14ac:dyDescent="0.25">
      <c r="B8" s="305" t="s">
        <v>269</v>
      </c>
      <c r="C8" s="306">
        <f>+D14*1%</f>
        <v>200</v>
      </c>
      <c r="D8" s="306"/>
      <c r="E8" s="307"/>
      <c r="F8" s="341" t="s">
        <v>278</v>
      </c>
      <c r="G8" s="308"/>
      <c r="H8" s="309"/>
      <c r="I8" s="310"/>
      <c r="K8" s="305" t="s">
        <v>269</v>
      </c>
      <c r="L8" s="417">
        <f>+M14*1%</f>
        <v>200</v>
      </c>
      <c r="M8" s="306"/>
      <c r="N8" s="307"/>
      <c r="O8" s="63"/>
      <c r="Q8" s="305" t="s">
        <v>269</v>
      </c>
      <c r="R8" s="417">
        <f>+S14*1%</f>
        <v>1700</v>
      </c>
      <c r="S8" s="306"/>
      <c r="T8" s="307"/>
      <c r="W8" s="305" t="s">
        <v>269</v>
      </c>
      <c r="X8" s="417">
        <f>+Y14*1%</f>
        <v>92</v>
      </c>
      <c r="Y8" s="306"/>
      <c r="Z8" s="307"/>
      <c r="AA8" s="311"/>
      <c r="AC8" s="305" t="s">
        <v>269</v>
      </c>
      <c r="AD8" s="417">
        <f>+AE14*1%</f>
        <v>870</v>
      </c>
      <c r="AE8" s="306"/>
      <c r="AF8" s="307"/>
      <c r="AI8" s="305" t="s">
        <v>269</v>
      </c>
      <c r="AJ8" s="417">
        <f>+AK14*1%</f>
        <v>0</v>
      </c>
      <c r="AK8" s="306"/>
      <c r="AL8" s="307"/>
      <c r="AM8" s="311"/>
      <c r="AO8" s="305" t="s">
        <v>269</v>
      </c>
      <c r="AP8" s="417">
        <f>+AQ14*1%</f>
        <v>2300</v>
      </c>
      <c r="AQ8" s="306"/>
      <c r="AR8" s="307"/>
      <c r="AU8" s="305" t="s">
        <v>269</v>
      </c>
      <c r="AV8" s="417">
        <f>+AW14*1%</f>
        <v>540</v>
      </c>
      <c r="AW8" s="306"/>
      <c r="AX8" s="307"/>
      <c r="AY8" s="311"/>
      <c r="BA8" s="305" t="s">
        <v>269</v>
      </c>
      <c r="BB8" s="417">
        <f>+BC14*1%</f>
        <v>450</v>
      </c>
      <c r="BC8" s="306"/>
      <c r="BD8" s="307"/>
      <c r="BE8" s="311"/>
      <c r="BG8" s="305" t="s">
        <v>269</v>
      </c>
      <c r="BH8" s="417">
        <f>+BI14*1%</f>
        <v>0</v>
      </c>
      <c r="BI8" s="306"/>
      <c r="BJ8" s="307"/>
      <c r="BK8" s="311"/>
    </row>
    <row r="9" spans="1:63" s="1" customFormat="1" ht="20.100000000000001" customHeight="1" x14ac:dyDescent="0.25">
      <c r="B9" s="261" t="s">
        <v>230</v>
      </c>
      <c r="C9" s="11"/>
      <c r="D9" s="11">
        <v>200000</v>
      </c>
      <c r="E9" s="12"/>
      <c r="F9" s="340" t="s">
        <v>285</v>
      </c>
      <c r="G9" s="216"/>
      <c r="H9" s="193"/>
      <c r="I9" s="181"/>
      <c r="K9" s="261" t="s">
        <v>230</v>
      </c>
      <c r="L9" s="11"/>
      <c r="M9" s="416">
        <v>300000</v>
      </c>
      <c r="N9" s="12"/>
      <c r="O9" s="63"/>
      <c r="Q9" s="261" t="s">
        <v>230</v>
      </c>
      <c r="R9" s="11"/>
      <c r="S9" s="11">
        <v>100000</v>
      </c>
      <c r="T9" s="12"/>
      <c r="W9" s="261" t="s">
        <v>230</v>
      </c>
      <c r="X9" s="11"/>
      <c r="Y9" s="11">
        <v>100000</v>
      </c>
      <c r="Z9" s="12"/>
      <c r="AA9"/>
      <c r="AC9" s="261" t="s">
        <v>230</v>
      </c>
      <c r="AD9" s="11"/>
      <c r="AE9" s="11">
        <v>200000</v>
      </c>
      <c r="AF9" s="12"/>
      <c r="AI9" s="261" t="s">
        <v>230</v>
      </c>
      <c r="AJ9" s="11"/>
      <c r="AK9" s="11">
        <v>0</v>
      </c>
      <c r="AL9" s="12"/>
      <c r="AM9"/>
      <c r="AO9" s="261" t="s">
        <v>230</v>
      </c>
      <c r="AP9" s="11"/>
      <c r="AQ9" s="11">
        <v>50000</v>
      </c>
      <c r="AR9" s="12"/>
      <c r="AU9" s="261" t="s">
        <v>230</v>
      </c>
      <c r="AV9" s="11"/>
      <c r="AW9" s="11">
        <v>200000</v>
      </c>
      <c r="AX9" s="12"/>
      <c r="AY9"/>
      <c r="BA9" s="261" t="s">
        <v>230</v>
      </c>
      <c r="BB9" s="11"/>
      <c r="BC9" s="11">
        <v>100000</v>
      </c>
      <c r="BD9" s="12"/>
      <c r="BE9"/>
      <c r="BG9" s="261" t="s">
        <v>230</v>
      </c>
      <c r="BH9" s="11"/>
      <c r="BI9" s="11">
        <v>250000</v>
      </c>
      <c r="BJ9" s="12"/>
      <c r="BK9" s="63"/>
    </row>
    <row r="10" spans="1:63" s="1" customFormat="1" ht="20.100000000000001" customHeight="1" x14ac:dyDescent="0.25">
      <c r="B10" s="261" t="s">
        <v>229</v>
      </c>
      <c r="C10" s="11">
        <v>0</v>
      </c>
      <c r="D10" s="11"/>
      <c r="E10" s="12"/>
      <c r="F10" s="340" t="s">
        <v>287</v>
      </c>
      <c r="G10" s="216"/>
      <c r="H10" s="193"/>
      <c r="I10" s="181"/>
      <c r="K10" s="261" t="s">
        <v>229</v>
      </c>
      <c r="L10" s="11">
        <v>0</v>
      </c>
      <c r="M10" s="11"/>
      <c r="N10" s="12"/>
      <c r="O10" s="63"/>
      <c r="Q10" s="261" t="s">
        <v>229</v>
      </c>
      <c r="R10" s="11">
        <v>0</v>
      </c>
      <c r="S10" s="11"/>
      <c r="T10" s="12"/>
      <c r="W10" s="261" t="s">
        <v>229</v>
      </c>
      <c r="X10" s="11">
        <v>0</v>
      </c>
      <c r="Y10" s="11"/>
      <c r="Z10" s="12"/>
      <c r="AA10"/>
      <c r="AC10" s="261" t="s">
        <v>229</v>
      </c>
      <c r="AD10" s="11">
        <v>0</v>
      </c>
      <c r="AE10" s="11"/>
      <c r="AF10" s="12"/>
      <c r="AI10" s="261" t="s">
        <v>229</v>
      </c>
      <c r="AJ10" s="11">
        <v>0</v>
      </c>
      <c r="AK10" s="11"/>
      <c r="AL10" s="12"/>
      <c r="AM10"/>
      <c r="AO10" s="261" t="s">
        <v>229</v>
      </c>
      <c r="AP10" s="11">
        <v>0</v>
      </c>
      <c r="AQ10" s="11"/>
      <c r="AR10" s="12"/>
      <c r="AU10" s="261" t="s">
        <v>229</v>
      </c>
      <c r="AV10" s="11">
        <v>0</v>
      </c>
      <c r="AW10" s="11"/>
      <c r="AX10" s="12"/>
      <c r="AY10"/>
      <c r="BA10" s="261" t="s">
        <v>229</v>
      </c>
      <c r="BB10" s="11">
        <v>0</v>
      </c>
      <c r="BC10" s="11"/>
      <c r="BD10" s="12"/>
      <c r="BE10"/>
      <c r="BG10" s="261" t="s">
        <v>229</v>
      </c>
      <c r="BH10" s="11">
        <v>0</v>
      </c>
      <c r="BI10" s="11"/>
      <c r="BJ10" s="12"/>
      <c r="BK10" s="63"/>
    </row>
    <row r="11" spans="1:63" s="1" customFormat="1" ht="20.100000000000001" customHeight="1" x14ac:dyDescent="0.25">
      <c r="B11" s="261" t="s">
        <v>246</v>
      </c>
      <c r="C11" s="11">
        <v>0</v>
      </c>
      <c r="D11" s="11"/>
      <c r="E11" s="12"/>
      <c r="F11" s="340" t="s">
        <v>293</v>
      </c>
      <c r="G11" s="216"/>
      <c r="H11" s="193"/>
      <c r="I11" s="181"/>
      <c r="K11" s="261" t="s">
        <v>246</v>
      </c>
      <c r="L11" s="11">
        <v>0</v>
      </c>
      <c r="M11" s="11"/>
      <c r="N11" s="12"/>
      <c r="O11" s="63"/>
      <c r="Q11" s="261" t="s">
        <v>246</v>
      </c>
      <c r="R11" s="11">
        <v>0</v>
      </c>
      <c r="S11" s="11"/>
      <c r="T11" s="12"/>
      <c r="W11" s="261" t="s">
        <v>246</v>
      </c>
      <c r="X11" s="11">
        <v>0</v>
      </c>
      <c r="Y11" s="11"/>
      <c r="Z11" s="12"/>
      <c r="AA11"/>
      <c r="AC11" s="261" t="s">
        <v>246</v>
      </c>
      <c r="AD11" s="11">
        <v>0</v>
      </c>
      <c r="AE11" s="11"/>
      <c r="AF11" s="12"/>
      <c r="AI11" s="261" t="s">
        <v>246</v>
      </c>
      <c r="AJ11" s="11">
        <v>0</v>
      </c>
      <c r="AK11" s="11"/>
      <c r="AL11" s="12"/>
      <c r="AM11"/>
      <c r="AO11" s="261" t="s">
        <v>246</v>
      </c>
      <c r="AP11" s="11">
        <v>0</v>
      </c>
      <c r="AQ11" s="11"/>
      <c r="AR11" s="12"/>
      <c r="AU11" s="261" t="s">
        <v>246</v>
      </c>
      <c r="AV11" s="11">
        <v>0</v>
      </c>
      <c r="AW11" s="11"/>
      <c r="AX11" s="12"/>
      <c r="AY11"/>
      <c r="BA11" s="261" t="s">
        <v>246</v>
      </c>
      <c r="BB11" s="11">
        <v>0</v>
      </c>
      <c r="BC11" s="11"/>
      <c r="BD11" s="12"/>
      <c r="BE11"/>
      <c r="BG11" s="261" t="s">
        <v>246</v>
      </c>
      <c r="BH11" s="11">
        <v>0</v>
      </c>
      <c r="BI11" s="11"/>
      <c r="BJ11" s="12"/>
      <c r="BK11" s="63"/>
    </row>
    <row r="12" spans="1:63" s="1" customFormat="1" ht="20.100000000000001" customHeight="1" x14ac:dyDescent="0.25">
      <c r="B12" s="261" t="s">
        <v>234</v>
      </c>
      <c r="C12" s="11"/>
      <c r="D12" s="11">
        <v>0</v>
      </c>
      <c r="E12" s="12"/>
      <c r="F12" s="340" t="s">
        <v>295</v>
      </c>
      <c r="G12" s="216"/>
      <c r="H12" s="193"/>
      <c r="I12" s="181"/>
      <c r="K12" s="261" t="s">
        <v>234</v>
      </c>
      <c r="L12" s="11"/>
      <c r="M12" s="11">
        <v>0</v>
      </c>
      <c r="N12" s="12"/>
      <c r="O12" s="63"/>
      <c r="Q12" s="261" t="s">
        <v>234</v>
      </c>
      <c r="R12" s="11"/>
      <c r="S12" s="11">
        <v>0</v>
      </c>
      <c r="T12" s="12"/>
      <c r="W12" s="261" t="s">
        <v>234</v>
      </c>
      <c r="X12" s="11"/>
      <c r="Y12" s="11">
        <v>0</v>
      </c>
      <c r="Z12" s="12"/>
      <c r="AA12"/>
      <c r="AC12" s="261" t="s">
        <v>234</v>
      </c>
      <c r="AD12" s="11"/>
      <c r="AE12" s="11">
        <v>0</v>
      </c>
      <c r="AF12" s="12"/>
      <c r="AI12" s="261" t="s">
        <v>234</v>
      </c>
      <c r="AJ12" s="11"/>
      <c r="AK12" s="11">
        <v>0</v>
      </c>
      <c r="AL12" s="12"/>
      <c r="AM12"/>
      <c r="AO12" s="261" t="s">
        <v>234</v>
      </c>
      <c r="AP12" s="11"/>
      <c r="AQ12" s="11">
        <v>0</v>
      </c>
      <c r="AR12" s="12"/>
      <c r="AU12" s="261" t="s">
        <v>234</v>
      </c>
      <c r="AV12" s="11"/>
      <c r="AW12" s="11">
        <v>0</v>
      </c>
      <c r="AX12" s="12"/>
      <c r="AY12"/>
      <c r="BA12" s="261" t="s">
        <v>234</v>
      </c>
      <c r="BB12" s="11"/>
      <c r="BC12" s="11">
        <v>0</v>
      </c>
      <c r="BD12" s="12"/>
      <c r="BE12"/>
      <c r="BG12" s="261" t="s">
        <v>234</v>
      </c>
      <c r="BH12" s="11"/>
      <c r="BI12" s="11">
        <v>0</v>
      </c>
      <c r="BJ12" s="12"/>
      <c r="BK12" s="63"/>
    </row>
    <row r="13" spans="1:63" s="304" customFormat="1" ht="20.100000000000001" customHeight="1" x14ac:dyDescent="0.25">
      <c r="B13" s="305" t="s">
        <v>258</v>
      </c>
      <c r="C13" s="306"/>
      <c r="D13" s="306">
        <v>50000</v>
      </c>
      <c r="E13" s="307"/>
      <c r="F13" s="341" t="s">
        <v>291</v>
      </c>
      <c r="G13" s="308"/>
      <c r="H13" s="309"/>
      <c r="I13" s="310"/>
      <c r="K13" s="305" t="s">
        <v>258</v>
      </c>
      <c r="L13" s="306"/>
      <c r="M13" s="417">
        <v>40000</v>
      </c>
      <c r="N13" s="307"/>
      <c r="O13" s="63"/>
      <c r="Q13" s="305" t="s">
        <v>258</v>
      </c>
      <c r="R13" s="306"/>
      <c r="S13" s="306">
        <v>340000</v>
      </c>
      <c r="T13" s="307"/>
      <c r="W13" s="305" t="s">
        <v>258</v>
      </c>
      <c r="X13" s="306"/>
      <c r="Y13" s="306">
        <v>199000</v>
      </c>
      <c r="Z13" s="307"/>
      <c r="AA13" s="311"/>
      <c r="AC13" s="305" t="s">
        <v>258</v>
      </c>
      <c r="AD13" s="306"/>
      <c r="AE13" s="306">
        <v>212000</v>
      </c>
      <c r="AF13" s="307"/>
      <c r="AI13" s="305" t="s">
        <v>258</v>
      </c>
      <c r="AJ13" s="306"/>
      <c r="AK13" s="306"/>
      <c r="AL13" s="307"/>
      <c r="AM13" s="311"/>
      <c r="AO13" s="305" t="s">
        <v>258</v>
      </c>
      <c r="AP13" s="306"/>
      <c r="AQ13" s="306">
        <v>370000</v>
      </c>
      <c r="AR13" s="307"/>
      <c r="AU13" s="305" t="s">
        <v>258</v>
      </c>
      <c r="AV13" s="306"/>
      <c r="AW13" s="306">
        <v>186000</v>
      </c>
      <c r="AX13" s="307"/>
      <c r="AY13" s="311"/>
      <c r="BA13" s="305" t="s">
        <v>258</v>
      </c>
      <c r="BB13" s="306"/>
      <c r="BC13" s="306">
        <v>230000</v>
      </c>
      <c r="BD13" s="307"/>
      <c r="BE13" s="311"/>
      <c r="BG13" s="305" t="s">
        <v>258</v>
      </c>
      <c r="BH13" s="306"/>
      <c r="BI13" s="306"/>
      <c r="BJ13" s="307"/>
      <c r="BK13" s="312"/>
    </row>
    <row r="14" spans="1:63" s="304" customFormat="1" ht="20.100000000000001" customHeight="1" x14ac:dyDescent="0.25">
      <c r="B14" s="305" t="s">
        <v>259</v>
      </c>
      <c r="C14" s="306"/>
      <c r="D14" s="306">
        <v>20000</v>
      </c>
      <c r="E14" s="307"/>
      <c r="F14" s="341" t="s">
        <v>292</v>
      </c>
      <c r="G14" s="308"/>
      <c r="H14" s="309"/>
      <c r="I14" s="310"/>
      <c r="K14" s="305" t="s">
        <v>259</v>
      </c>
      <c r="L14" s="306"/>
      <c r="M14" s="417">
        <v>20000</v>
      </c>
      <c r="N14" s="307"/>
      <c r="O14" s="63"/>
      <c r="Q14" s="305" t="s">
        <v>259</v>
      </c>
      <c r="R14" s="306"/>
      <c r="S14" s="306">
        <v>170000</v>
      </c>
      <c r="T14" s="307"/>
      <c r="W14" s="305" t="s">
        <v>259</v>
      </c>
      <c r="X14" s="306"/>
      <c r="Y14" s="306">
        <v>9200</v>
      </c>
      <c r="Z14" s="307"/>
      <c r="AA14" s="311"/>
      <c r="AC14" s="305" t="s">
        <v>259</v>
      </c>
      <c r="AD14" s="306"/>
      <c r="AE14" s="306">
        <v>87000</v>
      </c>
      <c r="AF14" s="307"/>
      <c r="AI14" s="305" t="s">
        <v>259</v>
      </c>
      <c r="AJ14" s="306"/>
      <c r="AK14" s="306"/>
      <c r="AL14" s="307"/>
      <c r="AM14" s="311"/>
      <c r="AO14" s="305" t="s">
        <v>259</v>
      </c>
      <c r="AP14" s="306"/>
      <c r="AQ14" s="306">
        <v>230000</v>
      </c>
      <c r="AR14" s="307"/>
      <c r="AU14" s="305" t="s">
        <v>259</v>
      </c>
      <c r="AV14" s="306"/>
      <c r="AW14" s="306">
        <v>54000</v>
      </c>
      <c r="AX14" s="307"/>
      <c r="AY14" s="311"/>
      <c r="BA14" s="305" t="s">
        <v>259</v>
      </c>
      <c r="BB14" s="306"/>
      <c r="BC14" s="306">
        <v>45000</v>
      </c>
      <c r="BD14" s="307"/>
      <c r="BE14" s="311"/>
      <c r="BG14" s="305" t="s">
        <v>259</v>
      </c>
      <c r="BH14" s="306"/>
      <c r="BI14" s="306"/>
      <c r="BJ14" s="307"/>
      <c r="BK14" s="312"/>
    </row>
    <row r="15" spans="1:63" s="304" customFormat="1" ht="20.100000000000001" customHeight="1" x14ac:dyDescent="0.25">
      <c r="B15" s="305" t="s">
        <v>260</v>
      </c>
      <c r="C15" s="306">
        <v>0</v>
      </c>
      <c r="D15" s="306"/>
      <c r="E15" s="307"/>
      <c r="F15" s="341" t="s">
        <v>300</v>
      </c>
      <c r="G15" s="308"/>
      <c r="H15" s="309"/>
      <c r="I15" s="310"/>
      <c r="K15" s="305" t="s">
        <v>260</v>
      </c>
      <c r="L15" s="306">
        <v>3000</v>
      </c>
      <c r="M15" s="306"/>
      <c r="N15" s="307"/>
      <c r="O15" s="63"/>
      <c r="Q15" s="305" t="s">
        <v>260</v>
      </c>
      <c r="R15" s="306">
        <v>12000</v>
      </c>
      <c r="S15" s="306"/>
      <c r="T15" s="307"/>
      <c r="W15" s="305" t="s">
        <v>260</v>
      </c>
      <c r="X15" s="306">
        <v>1000</v>
      </c>
      <c r="Y15" s="306"/>
      <c r="Z15" s="307"/>
      <c r="AA15" s="311"/>
      <c r="AC15" s="305" t="s">
        <v>260</v>
      </c>
      <c r="AD15" s="306">
        <v>25000</v>
      </c>
      <c r="AE15" s="306"/>
      <c r="AF15" s="307"/>
      <c r="AI15" s="305" t="s">
        <v>260</v>
      </c>
      <c r="AJ15" s="306"/>
      <c r="AK15" s="306"/>
      <c r="AL15" s="307"/>
      <c r="AM15" s="311"/>
      <c r="AO15" s="305" t="s">
        <v>260</v>
      </c>
      <c r="AP15" s="306"/>
      <c r="AQ15" s="306"/>
      <c r="AR15" s="307"/>
      <c r="AU15" s="305" t="s">
        <v>260</v>
      </c>
      <c r="AV15" s="306">
        <v>2000</v>
      </c>
      <c r="AW15" s="306"/>
      <c r="AX15" s="307"/>
      <c r="AY15" s="311"/>
      <c r="BA15" s="305" t="s">
        <v>260</v>
      </c>
      <c r="BB15" s="306">
        <v>20000</v>
      </c>
      <c r="BC15" s="306"/>
      <c r="BD15" s="307"/>
      <c r="BE15" s="311"/>
      <c r="BG15" s="305" t="s">
        <v>260</v>
      </c>
      <c r="BH15" s="306"/>
      <c r="BI15" s="306"/>
      <c r="BJ15" s="307"/>
      <c r="BK15" s="312"/>
    </row>
    <row r="16" spans="1:63" s="304" customFormat="1" ht="20.100000000000001" customHeight="1" x14ac:dyDescent="0.25">
      <c r="B16" s="305" t="s">
        <v>261</v>
      </c>
      <c r="C16" s="306">
        <v>0</v>
      </c>
      <c r="D16" s="306"/>
      <c r="E16" s="307"/>
      <c r="F16" s="341" t="s">
        <v>301</v>
      </c>
      <c r="G16" s="308"/>
      <c r="H16" s="309"/>
      <c r="I16" s="310"/>
      <c r="K16" s="305" t="s">
        <v>261</v>
      </c>
      <c r="L16" s="306">
        <v>2000</v>
      </c>
      <c r="M16" s="306"/>
      <c r="N16" s="307"/>
      <c r="O16" s="63"/>
      <c r="Q16" s="305" t="s">
        <v>261</v>
      </c>
      <c r="R16" s="306">
        <v>4000</v>
      </c>
      <c r="S16" s="306"/>
      <c r="T16" s="307"/>
      <c r="W16" s="305" t="s">
        <v>261</v>
      </c>
      <c r="X16" s="306">
        <v>0</v>
      </c>
      <c r="Y16" s="306"/>
      <c r="Z16" s="307"/>
      <c r="AA16" s="311"/>
      <c r="AC16" s="305" t="s">
        <v>261</v>
      </c>
      <c r="AD16" s="306">
        <v>12500</v>
      </c>
      <c r="AE16" s="306"/>
      <c r="AF16" s="307"/>
      <c r="AI16" s="305" t="s">
        <v>261</v>
      </c>
      <c r="AJ16" s="306"/>
      <c r="AK16" s="306"/>
      <c r="AL16" s="307"/>
      <c r="AM16" s="311"/>
      <c r="AO16" s="305" t="s">
        <v>261</v>
      </c>
      <c r="AP16" s="306"/>
      <c r="AQ16" s="306"/>
      <c r="AR16" s="307"/>
      <c r="AU16" s="305" t="s">
        <v>261</v>
      </c>
      <c r="AV16" s="306">
        <v>4500</v>
      </c>
      <c r="AW16" s="306"/>
      <c r="AX16" s="307"/>
      <c r="AY16" s="311"/>
      <c r="BA16" s="305" t="s">
        <v>261</v>
      </c>
      <c r="BB16" s="306">
        <v>10000</v>
      </c>
      <c r="BC16" s="306"/>
      <c r="BD16" s="307"/>
      <c r="BE16" s="311"/>
      <c r="BG16" s="305" t="s">
        <v>261</v>
      </c>
      <c r="BH16" s="306"/>
      <c r="BI16" s="306"/>
      <c r="BJ16" s="307"/>
      <c r="BK16" s="312"/>
    </row>
    <row r="17" spans="1:64" s="1" customFormat="1" ht="20.100000000000001" customHeight="1" x14ac:dyDescent="0.25">
      <c r="B17" s="261" t="s">
        <v>19</v>
      </c>
      <c r="C17" s="11"/>
      <c r="D17" s="11">
        <v>0</v>
      </c>
      <c r="E17" s="12"/>
      <c r="F17" s="340" t="s">
        <v>282</v>
      </c>
      <c r="G17" s="216"/>
      <c r="H17" s="193"/>
      <c r="I17" s="181"/>
      <c r="K17" s="261" t="s">
        <v>19</v>
      </c>
      <c r="L17" s="11"/>
      <c r="M17" s="11">
        <v>0</v>
      </c>
      <c r="N17" s="12"/>
      <c r="O17"/>
      <c r="Q17" s="261" t="s">
        <v>19</v>
      </c>
      <c r="R17" s="11"/>
      <c r="S17" s="11">
        <v>0</v>
      </c>
      <c r="T17" s="12"/>
      <c r="W17" s="261" t="s">
        <v>19</v>
      </c>
      <c r="X17" s="11"/>
      <c r="Y17" s="11">
        <v>1000</v>
      </c>
      <c r="Z17" s="12"/>
      <c r="AA17"/>
      <c r="AC17" s="261" t="s">
        <v>19</v>
      </c>
      <c r="AD17" s="11"/>
      <c r="AE17" s="11">
        <v>0</v>
      </c>
      <c r="AF17" s="12"/>
      <c r="AI17" s="261" t="s">
        <v>19</v>
      </c>
      <c r="AJ17" s="11"/>
      <c r="AK17" s="11">
        <v>0</v>
      </c>
      <c r="AL17" s="12"/>
      <c r="AM17"/>
      <c r="AO17" s="261" t="s">
        <v>19</v>
      </c>
      <c r="AP17" s="11"/>
      <c r="AQ17" s="11">
        <v>0</v>
      </c>
      <c r="AR17" s="12"/>
      <c r="AU17" s="261" t="s">
        <v>19</v>
      </c>
      <c r="AV17" s="11"/>
      <c r="AW17" s="11">
        <v>2500</v>
      </c>
      <c r="AX17" s="12"/>
      <c r="AY17"/>
      <c r="BA17" s="261" t="s">
        <v>19</v>
      </c>
      <c r="BB17" s="11"/>
      <c r="BC17" s="11">
        <v>0</v>
      </c>
      <c r="BD17" s="12"/>
      <c r="BE17"/>
      <c r="BG17" s="261" t="s">
        <v>19</v>
      </c>
      <c r="BH17" s="11"/>
      <c r="BI17" s="11">
        <v>0</v>
      </c>
      <c r="BJ17" s="12"/>
      <c r="BK17"/>
    </row>
    <row r="18" spans="1:64" s="1" customFormat="1" ht="20.100000000000001" customHeight="1" x14ac:dyDescent="0.25">
      <c r="B18" s="261" t="s">
        <v>20</v>
      </c>
      <c r="C18" s="287">
        <f>IF(E4+D9+SUM(D12:D14)+D17-SUM(C5:C8)-SUM(C10:C11)-$D$1&gt;=0,E4+D9+SUM(D12:D14)+D17-SUM(C5:C8)-SUM(C10:C11)-$D$1,0)</f>
        <v>267300</v>
      </c>
      <c r="D18" s="11"/>
      <c r="E18" s="12"/>
      <c r="F18" s="340" t="s">
        <v>281</v>
      </c>
      <c r="G18" s="216"/>
      <c r="H18" s="193"/>
      <c r="I18" s="181"/>
      <c r="K18" s="261" t="s">
        <v>20</v>
      </c>
      <c r="L18" s="418">
        <f>IF(N4+M9+SUM(M12:M14)+M17-SUM(L5:L8)-SUM(L10:L11)-$D$1&gt;=0,N4+M9+SUM(M12:M14)+M17-SUM(L5:L8)-SUM(L10:L11)-$D$1,0)</f>
        <v>352340</v>
      </c>
      <c r="M18" s="11"/>
      <c r="N18" s="12"/>
      <c r="O18" s="63"/>
      <c r="Q18" s="261" t="s">
        <v>20</v>
      </c>
      <c r="R18" s="418">
        <f>IF(T4+S9+SUM(S12:S14)+S17-SUM(R5:R8)-SUM(R10:R11)-$D$1&gt;=0,T4+S9+SUM(S12:S14)+S17-SUM(R5:R8)-SUM(R10:R11)-$D$1,0)</f>
        <v>595900</v>
      </c>
      <c r="S18" s="11"/>
      <c r="T18" s="12"/>
      <c r="W18" s="261" t="s">
        <v>20</v>
      </c>
      <c r="X18" s="418">
        <f>IF(Z4+Y9+SUM(Y12:Y14)+Y17-SUM(X5:X8)-SUM(X10:X11)-$D$1&gt;=0,Z4+Y9+SUM(Y12:Y14)+Y17-SUM(X5:X8)-SUM(X10:X11)-$D$1,0)</f>
        <v>263413</v>
      </c>
      <c r="Y18" s="11"/>
      <c r="Z18" s="12"/>
      <c r="AA18"/>
      <c r="AC18" s="261" t="s">
        <v>20</v>
      </c>
      <c r="AD18" s="418">
        <f>IF(AF4+AE9+SUM(AE12:AE14)+AE17-SUM(AD5:AD8)-SUM(AD10:AD11)-$D$1&gt;=0,AF4+AE9+SUM(AE12:AE14)+AE17-SUM(AD5:AD8)-SUM(AD10:AD11)-$D$1,0)</f>
        <v>490995</v>
      </c>
      <c r="AE18" s="11"/>
      <c r="AF18" s="12"/>
      <c r="AI18" s="261" t="s">
        <v>20</v>
      </c>
      <c r="AJ18" s="418">
        <f>IF(AL4+AK9+SUM(AK12:AK14)+AK17-SUM(AJ5:AJ8)-SUM(AJ10:AJ11)-$D$1&gt;=0,AL4+AK9+SUM(AK12:AK14)+AK17-SUM(AJ5:AJ8)-SUM(AJ10:AJ11)-$D$1,0)</f>
        <v>0</v>
      </c>
      <c r="AK18" s="11"/>
      <c r="AL18" s="12"/>
      <c r="AM18"/>
      <c r="AO18" s="261" t="s">
        <v>20</v>
      </c>
      <c r="AP18" s="418">
        <v>0</v>
      </c>
      <c r="AQ18" s="11"/>
      <c r="AR18" s="12"/>
      <c r="AU18" s="261" t="s">
        <v>20</v>
      </c>
      <c r="AV18" s="418">
        <f>IF(AX4+AW9+SUM(AW12:AW14)+AW17-SUM(AV5:AV8)-SUM(AV10:AV11)-$D$1&gt;=0,AX4+AW9+SUM(AW12:AW14)+AW17-SUM(AV5:AV8)-SUM(AV10:AV11)-$D$1,0)</f>
        <v>1016760</v>
      </c>
      <c r="AW18" s="11"/>
      <c r="AX18" s="12"/>
      <c r="AY18"/>
      <c r="BA18" s="261" t="s">
        <v>20</v>
      </c>
      <c r="BB18" s="418">
        <f>IF(BD4+BC9+SUM(BC12:BC14)+BC17-SUM(BB5:BB8)-SUM(BB10:BB11)-$D$1&gt;=0,BD4+BC9+SUM(BC12:BC14)+BC17-SUM(BB5:BB8)-SUM(BB10:BB11)-$D$1,0)</f>
        <v>364750</v>
      </c>
      <c r="BC18" s="11"/>
      <c r="BD18" s="12"/>
      <c r="BE18"/>
      <c r="BG18" s="261" t="s">
        <v>20</v>
      </c>
      <c r="BH18" s="418">
        <f>IF(BJ4+BI9+SUM(BI12:BI14)+BI17-SUM(BH5:BH8)-SUM(BH10:BH11)-$D$1&gt;=0,BJ4+BI9+SUM(BI12:BI14)+BI17-SUM(BH5:BH8)-SUM(BH10:BH11)-$D$1,0)</f>
        <v>217500</v>
      </c>
      <c r="BI18" s="11"/>
      <c r="BJ18" s="12"/>
      <c r="BK18"/>
    </row>
    <row r="19" spans="1:64" s="1" customFormat="1" ht="20.100000000000001" customHeight="1" x14ac:dyDescent="0.25">
      <c r="B19" s="261" t="s">
        <v>240</v>
      </c>
      <c r="C19" s="11">
        <v>5000</v>
      </c>
      <c r="D19" s="11"/>
      <c r="E19" s="12"/>
      <c r="F19" s="340" t="s">
        <v>296</v>
      </c>
      <c r="G19" s="216"/>
      <c r="H19" s="193"/>
      <c r="I19" s="181"/>
      <c r="K19" s="261" t="s">
        <v>240</v>
      </c>
      <c r="L19" s="11">
        <v>0</v>
      </c>
      <c r="M19" s="11"/>
      <c r="N19" s="12"/>
      <c r="O19"/>
      <c r="Q19" s="261" t="s">
        <v>240</v>
      </c>
      <c r="R19" s="11">
        <v>20000</v>
      </c>
      <c r="S19" s="11"/>
      <c r="T19" s="12"/>
      <c r="U19" s="62"/>
      <c r="W19" s="261" t="s">
        <v>240</v>
      </c>
      <c r="X19" s="11">
        <v>2000</v>
      </c>
      <c r="Y19" s="11"/>
      <c r="Z19" s="12"/>
      <c r="AA19" s="63"/>
      <c r="AC19" s="261" t="s">
        <v>240</v>
      </c>
      <c r="AD19" s="11">
        <v>17000</v>
      </c>
      <c r="AE19" s="11"/>
      <c r="AF19" s="12"/>
      <c r="AI19" s="261" t="s">
        <v>240</v>
      </c>
      <c r="AJ19" s="11">
        <v>10000</v>
      </c>
      <c r="AK19" s="11"/>
      <c r="AL19" s="12"/>
      <c r="AM19"/>
      <c r="AO19" s="261" t="s">
        <v>240</v>
      </c>
      <c r="AP19" s="11">
        <v>0</v>
      </c>
      <c r="AQ19" s="11"/>
      <c r="AR19" s="12"/>
      <c r="AU19" s="261" t="s">
        <v>240</v>
      </c>
      <c r="AV19" s="11">
        <v>0</v>
      </c>
      <c r="AW19" s="11"/>
      <c r="AX19" s="12"/>
      <c r="AY19"/>
      <c r="BA19" s="261" t="s">
        <v>240</v>
      </c>
      <c r="BB19" s="11">
        <v>0</v>
      </c>
      <c r="BC19" s="11"/>
      <c r="BD19" s="12"/>
      <c r="BE19"/>
      <c r="BG19" s="261" t="s">
        <v>240</v>
      </c>
      <c r="BH19" s="11">
        <v>1750</v>
      </c>
      <c r="BI19" s="11"/>
      <c r="BJ19" s="12"/>
      <c r="BK19" s="63"/>
    </row>
    <row r="20" spans="1:64" s="1" customFormat="1" ht="20.100000000000001" customHeight="1" x14ac:dyDescent="0.25">
      <c r="B20" s="261" t="s">
        <v>242</v>
      </c>
      <c r="C20" s="11"/>
      <c r="D20" s="11">
        <v>0</v>
      </c>
      <c r="E20" s="12"/>
      <c r="F20" s="340" t="s">
        <v>283</v>
      </c>
      <c r="G20" s="216"/>
      <c r="H20" s="193"/>
      <c r="I20" s="181"/>
      <c r="K20" s="261" t="s">
        <v>242</v>
      </c>
      <c r="L20" s="11"/>
      <c r="M20" s="11">
        <v>0</v>
      </c>
      <c r="N20" s="12"/>
      <c r="O20"/>
      <c r="Q20" s="261" t="s">
        <v>242</v>
      </c>
      <c r="R20" s="11"/>
      <c r="S20" s="11">
        <v>0</v>
      </c>
      <c r="T20" s="12"/>
      <c r="U20" s="62"/>
      <c r="W20" s="261" t="s">
        <v>242</v>
      </c>
      <c r="X20" s="11"/>
      <c r="Y20" s="11">
        <v>0</v>
      </c>
      <c r="Z20" s="12"/>
      <c r="AA20" s="63"/>
      <c r="AC20" s="261" t="s">
        <v>242</v>
      </c>
      <c r="AD20" s="11"/>
      <c r="AE20" s="11">
        <v>0</v>
      </c>
      <c r="AF20" s="12"/>
      <c r="AI20" s="261" t="s">
        <v>242</v>
      </c>
      <c r="AJ20" s="11"/>
      <c r="AK20" s="11">
        <v>0</v>
      </c>
      <c r="AL20" s="12"/>
      <c r="AM20"/>
      <c r="AO20" s="261" t="s">
        <v>242</v>
      </c>
      <c r="AP20" s="11"/>
      <c r="AQ20" s="11">
        <v>0</v>
      </c>
      <c r="AR20" s="12"/>
      <c r="AU20" s="261" t="s">
        <v>242</v>
      </c>
      <c r="AV20" s="11"/>
      <c r="AW20" s="11">
        <v>0</v>
      </c>
      <c r="AX20" s="12"/>
      <c r="AY20"/>
      <c r="BA20" s="261" t="s">
        <v>242</v>
      </c>
      <c r="BB20" s="11"/>
      <c r="BC20" s="11">
        <v>0</v>
      </c>
      <c r="BD20" s="12"/>
      <c r="BE20"/>
      <c r="BG20" s="261" t="s">
        <v>242</v>
      </c>
      <c r="BH20" s="11"/>
      <c r="BI20" s="11">
        <v>0</v>
      </c>
      <c r="BJ20" s="12"/>
      <c r="BK20" s="63"/>
    </row>
    <row r="21" spans="1:64" s="1" customFormat="1" ht="20.100000000000001" customHeight="1" x14ac:dyDescent="0.25">
      <c r="B21" s="261" t="s">
        <v>271</v>
      </c>
      <c r="C21" s="11">
        <v>75</v>
      </c>
      <c r="D21" s="11"/>
      <c r="E21" s="12"/>
      <c r="F21" s="342" t="s">
        <v>299</v>
      </c>
      <c r="G21" s="217"/>
      <c r="H21" s="194"/>
      <c r="I21" s="181"/>
      <c r="K21" s="261" t="s">
        <v>271</v>
      </c>
      <c r="L21" s="11">
        <v>0</v>
      </c>
      <c r="M21" s="11"/>
      <c r="N21" s="12"/>
      <c r="O21"/>
      <c r="Q21" s="261" t="s">
        <v>271</v>
      </c>
      <c r="R21" s="11">
        <v>150</v>
      </c>
      <c r="S21" s="11"/>
      <c r="T21" s="12"/>
      <c r="U21" s="62"/>
      <c r="W21" s="261" t="s">
        <v>271</v>
      </c>
      <c r="X21" s="11">
        <v>15</v>
      </c>
      <c r="Y21" s="11"/>
      <c r="Z21" s="12"/>
      <c r="AA21"/>
      <c r="AC21" s="261" t="s">
        <v>271</v>
      </c>
      <c r="AD21" s="11">
        <v>225</v>
      </c>
      <c r="AE21" s="11"/>
      <c r="AF21" s="12"/>
      <c r="AI21" s="261" t="s">
        <v>271</v>
      </c>
      <c r="AJ21" s="11">
        <v>115</v>
      </c>
      <c r="AK21" s="11"/>
      <c r="AL21" s="12"/>
      <c r="AM21"/>
      <c r="AO21" s="261" t="s">
        <v>271</v>
      </c>
      <c r="AP21" s="11">
        <v>0</v>
      </c>
      <c r="AQ21" s="11"/>
      <c r="AR21" s="12"/>
      <c r="AU21" s="261" t="s">
        <v>271</v>
      </c>
      <c r="AV21" s="11">
        <v>0</v>
      </c>
      <c r="AW21" s="11"/>
      <c r="AX21" s="12"/>
      <c r="AY21"/>
      <c r="BA21" s="261" t="s">
        <v>271</v>
      </c>
      <c r="BB21" s="11">
        <v>0</v>
      </c>
      <c r="BC21" s="11"/>
      <c r="BD21" s="12"/>
      <c r="BE21"/>
      <c r="BG21" s="261" t="s">
        <v>271</v>
      </c>
      <c r="BH21" s="11">
        <v>30</v>
      </c>
      <c r="BI21" s="11"/>
      <c r="BJ21" s="12"/>
      <c r="BK21"/>
    </row>
    <row r="22" spans="1:64" s="304" customFormat="1" ht="20.100000000000001" customHeight="1" x14ac:dyDescent="0.25">
      <c r="B22" s="305" t="s">
        <v>270</v>
      </c>
      <c r="C22" s="306">
        <f>+(C16+C15)*30/50</f>
        <v>0</v>
      </c>
      <c r="D22" s="306"/>
      <c r="E22" s="307"/>
      <c r="F22" s="343" t="s">
        <v>303</v>
      </c>
      <c r="G22" s="322"/>
      <c r="H22" s="323"/>
      <c r="I22" s="310"/>
      <c r="K22" s="305" t="s">
        <v>270</v>
      </c>
      <c r="L22" s="306">
        <f>+(L16+L15)*30/50</f>
        <v>3000</v>
      </c>
      <c r="M22" s="306"/>
      <c r="N22" s="307"/>
      <c r="O22" s="311"/>
      <c r="Q22" s="305" t="s">
        <v>270</v>
      </c>
      <c r="R22" s="306">
        <f>+(R16+R15)*30/50</f>
        <v>9600</v>
      </c>
      <c r="S22" s="306"/>
      <c r="T22" s="307"/>
      <c r="U22" s="321"/>
      <c r="W22" s="305" t="s">
        <v>270</v>
      </c>
      <c r="X22" s="306"/>
      <c r="Y22" s="306"/>
      <c r="Z22" s="307"/>
      <c r="AA22" s="311"/>
      <c r="AC22" s="305" t="s">
        <v>270</v>
      </c>
      <c r="AD22" s="306"/>
      <c r="AE22" s="306"/>
      <c r="AF22" s="307"/>
      <c r="AI22" s="305" t="s">
        <v>270</v>
      </c>
      <c r="AJ22" s="306"/>
      <c r="AK22" s="306"/>
      <c r="AL22" s="307"/>
      <c r="AM22" s="311"/>
      <c r="AO22" s="305" t="s">
        <v>270</v>
      </c>
      <c r="AP22" s="306"/>
      <c r="AQ22" s="306"/>
      <c r="AR22" s="307"/>
      <c r="AU22" s="305" t="s">
        <v>270</v>
      </c>
      <c r="AV22" s="306"/>
      <c r="AW22" s="306"/>
      <c r="AX22" s="307"/>
      <c r="AY22" s="311"/>
      <c r="BA22" s="305" t="s">
        <v>270</v>
      </c>
      <c r="BB22" s="306"/>
      <c r="BC22" s="306"/>
      <c r="BD22" s="307"/>
      <c r="BE22" s="311"/>
      <c r="BG22" s="305" t="s">
        <v>270</v>
      </c>
      <c r="BH22" s="306"/>
      <c r="BI22" s="306"/>
      <c r="BJ22" s="307"/>
      <c r="BK22" s="311"/>
    </row>
    <row r="23" spans="1:64" s="1" customFormat="1" ht="20.100000000000001" customHeight="1" x14ac:dyDescent="0.25">
      <c r="B23" s="261" t="s">
        <v>22</v>
      </c>
      <c r="C23" s="11"/>
      <c r="D23" s="11">
        <v>1000</v>
      </c>
      <c r="E23" s="12"/>
      <c r="F23" s="340" t="s">
        <v>307</v>
      </c>
      <c r="G23" s="216"/>
      <c r="H23" s="193"/>
      <c r="I23" s="181"/>
      <c r="K23" s="261" t="s">
        <v>22</v>
      </c>
      <c r="L23" s="11"/>
      <c r="M23" s="11">
        <v>0</v>
      </c>
      <c r="N23" s="12"/>
      <c r="O23"/>
      <c r="Q23" s="261" t="s">
        <v>22</v>
      </c>
      <c r="R23" s="11"/>
      <c r="S23" s="11">
        <v>3000</v>
      </c>
      <c r="T23" s="12"/>
      <c r="W23" s="261" t="s">
        <v>22</v>
      </c>
      <c r="X23" s="11"/>
      <c r="Y23" s="11">
        <v>0</v>
      </c>
      <c r="Z23" s="12"/>
      <c r="AA23"/>
      <c r="AC23" s="261" t="s">
        <v>22</v>
      </c>
      <c r="AD23" s="11"/>
      <c r="AE23" s="11">
        <v>0</v>
      </c>
      <c r="AF23" s="12"/>
      <c r="AI23" s="261" t="s">
        <v>22</v>
      </c>
      <c r="AJ23" s="11"/>
      <c r="AK23" s="11">
        <v>0</v>
      </c>
      <c r="AL23" s="12"/>
      <c r="AM23"/>
      <c r="AO23" s="261" t="s">
        <v>22</v>
      </c>
      <c r="AP23" s="11"/>
      <c r="AQ23" s="11">
        <v>0</v>
      </c>
      <c r="AR23" s="12"/>
      <c r="AU23" s="261" t="s">
        <v>22</v>
      </c>
      <c r="AV23" s="11"/>
      <c r="AW23" s="11">
        <v>0</v>
      </c>
      <c r="AX23" s="12"/>
      <c r="AY23"/>
      <c r="BA23" s="261" t="s">
        <v>22</v>
      </c>
      <c r="BB23" s="11"/>
      <c r="BC23" s="11">
        <v>0</v>
      </c>
      <c r="BD23" s="12"/>
      <c r="BE23"/>
      <c r="BG23" s="261" t="s">
        <v>22</v>
      </c>
      <c r="BH23" s="11"/>
      <c r="BI23" s="11">
        <v>350</v>
      </c>
      <c r="BJ23" s="12"/>
      <c r="BK23"/>
      <c r="BL23" s="62"/>
    </row>
    <row r="24" spans="1:64" s="1" customFormat="1" ht="20.100000000000001" customHeight="1" x14ac:dyDescent="0.25">
      <c r="B24" s="262" t="s">
        <v>131</v>
      </c>
      <c r="C24" s="60"/>
      <c r="D24" s="60">
        <v>15</v>
      </c>
      <c r="E24" s="61"/>
      <c r="F24" s="340" t="s">
        <v>306</v>
      </c>
      <c r="G24" s="216"/>
      <c r="H24" s="193"/>
      <c r="I24" s="181"/>
      <c r="K24" s="262" t="s">
        <v>131</v>
      </c>
      <c r="L24" s="60"/>
      <c r="M24" s="60">
        <v>0</v>
      </c>
      <c r="N24" s="61"/>
      <c r="O24"/>
      <c r="Q24" s="262" t="s">
        <v>131</v>
      </c>
      <c r="R24" s="60"/>
      <c r="S24" s="60">
        <v>45</v>
      </c>
      <c r="T24" s="61"/>
      <c r="W24" s="262" t="s">
        <v>131</v>
      </c>
      <c r="X24" s="60"/>
      <c r="Y24" s="60">
        <v>0</v>
      </c>
      <c r="Z24" s="61"/>
      <c r="AA24"/>
      <c r="AC24" s="262" t="s">
        <v>131</v>
      </c>
      <c r="AD24" s="60"/>
      <c r="AE24" s="60">
        <v>0</v>
      </c>
      <c r="AF24" s="61"/>
      <c r="AI24" s="262" t="s">
        <v>131</v>
      </c>
      <c r="AJ24" s="60"/>
      <c r="AK24" s="60">
        <v>0</v>
      </c>
      <c r="AL24" s="61"/>
      <c r="AM24"/>
      <c r="AO24" s="262" t="s">
        <v>131</v>
      </c>
      <c r="AP24" s="60"/>
      <c r="AQ24" s="60">
        <v>0</v>
      </c>
      <c r="AR24" s="61"/>
      <c r="AU24" s="262" t="s">
        <v>131</v>
      </c>
      <c r="AV24" s="60"/>
      <c r="AW24" s="60">
        <v>0</v>
      </c>
      <c r="AX24" s="61"/>
      <c r="AY24"/>
      <c r="BA24" s="262" t="s">
        <v>131</v>
      </c>
      <c r="BB24" s="60"/>
      <c r="BC24" s="60">
        <v>0</v>
      </c>
      <c r="BD24" s="61"/>
      <c r="BE24"/>
      <c r="BG24" s="262" t="s">
        <v>131</v>
      </c>
      <c r="BH24" s="60"/>
      <c r="BI24" s="60">
        <v>15</v>
      </c>
      <c r="BJ24" s="61"/>
      <c r="BK24"/>
    </row>
    <row r="25" spans="1:64" s="1" customFormat="1" ht="20.100000000000001" customHeight="1" x14ac:dyDescent="0.25">
      <c r="B25" s="262" t="s">
        <v>133</v>
      </c>
      <c r="C25" s="60">
        <v>0</v>
      </c>
      <c r="D25" s="60"/>
      <c r="E25" s="61"/>
      <c r="F25" s="340" t="s">
        <v>305</v>
      </c>
      <c r="G25" s="216"/>
      <c r="H25" s="193"/>
      <c r="I25" s="181"/>
      <c r="K25" s="262" t="s">
        <v>133</v>
      </c>
      <c r="L25" s="60">
        <v>0</v>
      </c>
      <c r="M25" s="60"/>
      <c r="N25" s="61"/>
      <c r="O25"/>
      <c r="Q25" s="262" t="s">
        <v>133</v>
      </c>
      <c r="R25" s="60">
        <v>0</v>
      </c>
      <c r="S25" s="60"/>
      <c r="T25" s="61"/>
      <c r="W25" s="262" t="s">
        <v>133</v>
      </c>
      <c r="X25" s="60">
        <v>0</v>
      </c>
      <c r="Y25" s="60"/>
      <c r="Z25" s="61"/>
      <c r="AA25"/>
      <c r="AC25" s="262" t="s">
        <v>133</v>
      </c>
      <c r="AD25" s="60">
        <v>0</v>
      </c>
      <c r="AE25" s="60"/>
      <c r="AF25" s="61"/>
      <c r="AI25" s="262" t="s">
        <v>133</v>
      </c>
      <c r="AJ25" s="60">
        <v>0</v>
      </c>
      <c r="AK25" s="60"/>
      <c r="AL25" s="61"/>
      <c r="AM25"/>
      <c r="AO25" s="262" t="s">
        <v>133</v>
      </c>
      <c r="AP25" s="60">
        <v>0</v>
      </c>
      <c r="AQ25" s="60"/>
      <c r="AR25" s="61"/>
      <c r="AU25" s="262" t="s">
        <v>133</v>
      </c>
      <c r="AV25" s="60">
        <v>0</v>
      </c>
      <c r="AW25" s="60"/>
      <c r="AX25" s="61"/>
      <c r="AY25"/>
      <c r="BA25" s="262" t="s">
        <v>133</v>
      </c>
      <c r="BB25" s="60">
        <v>0</v>
      </c>
      <c r="BC25" s="60"/>
      <c r="BD25" s="61"/>
      <c r="BE25"/>
      <c r="BG25" s="262" t="s">
        <v>133</v>
      </c>
      <c r="BH25" s="60">
        <v>30</v>
      </c>
      <c r="BI25" s="60"/>
      <c r="BJ25" s="61"/>
      <c r="BK25"/>
    </row>
    <row r="26" spans="1:64" s="1" customFormat="1" ht="20.100000000000001" customHeight="1" x14ac:dyDescent="0.25">
      <c r="B26" s="263" t="s">
        <v>23</v>
      </c>
      <c r="C26" s="13"/>
      <c r="D26" s="13">
        <f>+IF(SUM(D5:D25)-SUM(C5:C25)+$D$1&lt;0,-SUM(D5:D25)+SUM(C5:C25)-$D$1,0)</f>
        <v>0</v>
      </c>
      <c r="E26" s="14"/>
      <c r="F26" s="340" t="s">
        <v>304</v>
      </c>
      <c r="G26" s="216"/>
      <c r="H26" s="193"/>
      <c r="I26" s="181"/>
      <c r="K26" s="263" t="s">
        <v>23</v>
      </c>
      <c r="L26" s="13"/>
      <c r="M26" s="13">
        <v>0</v>
      </c>
      <c r="N26" s="14"/>
      <c r="O26"/>
      <c r="Q26" s="263" t="s">
        <v>23</v>
      </c>
      <c r="R26" s="13"/>
      <c r="S26" s="13">
        <v>32705</v>
      </c>
      <c r="T26" s="14"/>
      <c r="W26" s="263" t="s">
        <v>23</v>
      </c>
      <c r="X26" s="13"/>
      <c r="Y26" s="13">
        <v>0</v>
      </c>
      <c r="Z26" s="14"/>
      <c r="AA26"/>
      <c r="AC26" s="263" t="s">
        <v>23</v>
      </c>
      <c r="AD26" s="13"/>
      <c r="AE26" s="13">
        <v>44725</v>
      </c>
      <c r="AF26" s="14"/>
      <c r="AI26" s="263" t="s">
        <v>23</v>
      </c>
      <c r="AJ26" s="13"/>
      <c r="AK26" s="13">
        <v>10115</v>
      </c>
      <c r="AL26" s="14"/>
      <c r="AM26"/>
      <c r="AO26" s="263" t="s">
        <v>23</v>
      </c>
      <c r="AP26" s="13"/>
      <c r="AQ26" s="13">
        <v>0</v>
      </c>
      <c r="AR26" s="14"/>
      <c r="AU26" s="263" t="s">
        <v>23</v>
      </c>
      <c r="AV26" s="13"/>
      <c r="AW26" s="13">
        <v>0</v>
      </c>
      <c r="AX26" s="14"/>
      <c r="AY26"/>
      <c r="BA26" s="263" t="s">
        <v>23</v>
      </c>
      <c r="BB26" s="13"/>
      <c r="BC26" s="13">
        <v>20000</v>
      </c>
      <c r="BD26" s="14"/>
      <c r="BE26"/>
      <c r="BG26" s="263" t="s">
        <v>23</v>
      </c>
      <c r="BH26" s="13"/>
      <c r="BI26" s="13">
        <v>0</v>
      </c>
      <c r="BJ26" s="14"/>
      <c r="BK26"/>
    </row>
    <row r="27" spans="1:64" s="15" customFormat="1" ht="20.100000000000001" customHeight="1" thickBot="1" x14ac:dyDescent="0.3">
      <c r="B27" s="16" t="s">
        <v>24</v>
      </c>
      <c r="C27" s="17"/>
      <c r="D27" s="17"/>
      <c r="E27" s="18">
        <f>+E4+SUM(D5:D26)-SUM(C5:C26)</f>
        <v>5940</v>
      </c>
      <c r="F27" s="269"/>
      <c r="G27" s="218"/>
      <c r="H27" s="195"/>
      <c r="I27" s="182"/>
      <c r="K27" s="16" t="s">
        <v>24</v>
      </c>
      <c r="L27" s="17"/>
      <c r="M27" s="17"/>
      <c r="N27" s="18">
        <f>+N4+SUM(M5:M26)-SUM(L5:L26)</f>
        <v>2000</v>
      </c>
      <c r="O27" s="19"/>
      <c r="Q27" s="16" t="s">
        <v>24</v>
      </c>
      <c r="R27" s="17"/>
      <c r="S27" s="17"/>
      <c r="T27" s="18">
        <f>+T4+SUM(S5:S26)-SUM(R5:R26)</f>
        <v>0</v>
      </c>
      <c r="W27" s="16" t="s">
        <v>24</v>
      </c>
      <c r="X27" s="17"/>
      <c r="Y27" s="17"/>
      <c r="Z27" s="18">
        <f>+Z4+SUM(Y5:Y26)-SUM(X5:X26)</f>
        <v>6985</v>
      </c>
      <c r="AA27" s="19"/>
      <c r="AC27" s="16" t="s">
        <v>24</v>
      </c>
      <c r="AD27" s="17"/>
      <c r="AE27" s="17"/>
      <c r="AF27" s="18">
        <f>+AF4+SUM(AE5:AE26)-SUM(AD5:AD26)</f>
        <v>0</v>
      </c>
      <c r="AI27" s="16" t="s">
        <v>24</v>
      </c>
      <c r="AJ27" s="17"/>
      <c r="AK27" s="17"/>
      <c r="AL27" s="18">
        <f>+AL4+SUM(AK5:AK26)-SUM(AJ5:AJ26)</f>
        <v>0</v>
      </c>
      <c r="AM27" s="19"/>
      <c r="AO27" s="16" t="s">
        <v>24</v>
      </c>
      <c r="AP27" s="17"/>
      <c r="AQ27" s="17"/>
      <c r="AR27" s="18">
        <f>+AR4+SUM(AQ5:AQ26)-SUM(AP5:AP26)</f>
        <v>588660</v>
      </c>
      <c r="AU27" s="16" t="s">
        <v>24</v>
      </c>
      <c r="AV27" s="17"/>
      <c r="AW27" s="17"/>
      <c r="AX27" s="18">
        <f>+AX4+SUM(AW5:AW26)-SUM(AV5:AV26)</f>
        <v>3500</v>
      </c>
      <c r="AY27" s="19"/>
      <c r="BA27" s="16" t="s">
        <v>24</v>
      </c>
      <c r="BB27" s="17"/>
      <c r="BC27" s="17"/>
      <c r="BD27" s="18">
        <f>+BD4+SUM(BC5:BC26)-SUM(BB5:BB26)</f>
        <v>0</v>
      </c>
      <c r="BE27" s="19"/>
      <c r="BG27" s="16" t="s">
        <v>24</v>
      </c>
      <c r="BH27" s="17"/>
      <c r="BI27" s="17"/>
      <c r="BJ27" s="18">
        <f>+BJ4+SUM(BI5:BI26)-SUM(BH5:BH26)</f>
        <v>8555</v>
      </c>
      <c r="BK27" s="19"/>
    </row>
    <row r="28" spans="1:64" s="269" customFormat="1" ht="20.100000000000001" customHeight="1" thickTop="1" thickBot="1" x14ac:dyDescent="0.3">
      <c r="B28" s="270"/>
      <c r="C28" s="271"/>
      <c r="D28" s="271"/>
      <c r="E28" s="272"/>
      <c r="G28" s="273"/>
      <c r="H28" s="274"/>
      <c r="I28" s="275"/>
      <c r="K28" s="270"/>
      <c r="L28" s="271"/>
      <c r="M28" s="271"/>
      <c r="N28" s="272"/>
      <c r="O28" s="123"/>
      <c r="Q28" s="270"/>
      <c r="R28" s="271"/>
      <c r="S28" s="271"/>
      <c r="T28" s="272"/>
      <c r="W28" s="270"/>
      <c r="X28" s="271"/>
      <c r="Y28" s="271"/>
      <c r="Z28" s="272"/>
      <c r="AA28" s="123"/>
      <c r="AC28" s="270"/>
      <c r="AD28" s="271"/>
      <c r="AE28" s="271"/>
      <c r="AF28" s="272"/>
      <c r="AI28" s="270"/>
      <c r="AJ28" s="271"/>
      <c r="AK28" s="271"/>
      <c r="AL28" s="272"/>
      <c r="AM28" s="123"/>
      <c r="AO28" s="270"/>
      <c r="AP28" s="271"/>
      <c r="AQ28" s="271"/>
      <c r="AR28" s="272"/>
      <c r="AU28" s="270"/>
      <c r="AV28" s="271"/>
      <c r="AW28" s="271"/>
      <c r="AX28" s="272"/>
      <c r="AY28" s="123"/>
      <c r="BA28" s="270"/>
      <c r="BB28" s="271"/>
      <c r="BC28" s="271"/>
      <c r="BD28" s="272"/>
      <c r="BE28" s="123"/>
      <c r="BG28" s="270"/>
      <c r="BH28" s="271"/>
      <c r="BI28" s="271"/>
      <c r="BJ28" s="272"/>
      <c r="BK28" s="123"/>
    </row>
    <row r="29" spans="1:64" s="1" customFormat="1" ht="20.100000000000001" customHeight="1" thickTop="1" thickBot="1" x14ac:dyDescent="0.3">
      <c r="A29" s="1" t="s">
        <v>0</v>
      </c>
      <c r="B29" s="283" t="s">
        <v>263</v>
      </c>
      <c r="C29" s="281"/>
      <c r="D29" s="281"/>
      <c r="E29" s="282"/>
      <c r="F29" s="340"/>
      <c r="G29" s="216"/>
      <c r="H29" s="193"/>
      <c r="J29" s="181" t="s">
        <v>2</v>
      </c>
      <c r="K29" s="283" t="s">
        <v>249</v>
      </c>
      <c r="L29" s="281"/>
      <c r="M29" s="281"/>
      <c r="N29" s="282"/>
      <c r="O29"/>
      <c r="P29" s="1" t="s">
        <v>3</v>
      </c>
      <c r="Q29" s="283" t="s">
        <v>249</v>
      </c>
      <c r="R29" s="281"/>
      <c r="S29" s="281"/>
      <c r="T29" s="282"/>
      <c r="V29" s="1" t="s">
        <v>4</v>
      </c>
      <c r="W29" s="283" t="s">
        <v>249</v>
      </c>
      <c r="X29" s="281"/>
      <c r="Y29" s="281"/>
      <c r="Z29" s="282"/>
      <c r="AA29"/>
      <c r="AB29" s="1" t="s">
        <v>5</v>
      </c>
      <c r="AC29" s="283" t="s">
        <v>249</v>
      </c>
      <c r="AD29" s="281"/>
      <c r="AE29" s="281"/>
      <c r="AF29" s="282"/>
      <c r="AH29" s="1" t="s">
        <v>6</v>
      </c>
      <c r="AI29" s="283" t="s">
        <v>249</v>
      </c>
      <c r="AJ29" s="281"/>
      <c r="AK29" s="281"/>
      <c r="AL29" s="282"/>
      <c r="AM29"/>
      <c r="AN29" s="1" t="s">
        <v>7</v>
      </c>
      <c r="AO29" s="283" t="s">
        <v>249</v>
      </c>
      <c r="AP29" s="281"/>
      <c r="AQ29" s="281"/>
      <c r="AR29" s="282"/>
      <c r="AT29" s="1" t="s">
        <v>8</v>
      </c>
      <c r="AU29" s="283" t="s">
        <v>249</v>
      </c>
      <c r="AV29" s="281"/>
      <c r="AW29" s="281"/>
      <c r="AX29" s="282"/>
      <c r="AY29"/>
      <c r="AZ29" s="1" t="s">
        <v>9</v>
      </c>
      <c r="BA29" s="283" t="s">
        <v>249</v>
      </c>
      <c r="BB29" s="281"/>
      <c r="BC29" s="281"/>
      <c r="BD29" s="282"/>
      <c r="BE29"/>
      <c r="BF29" s="1" t="s">
        <v>10</v>
      </c>
      <c r="BG29" s="283" t="s">
        <v>249</v>
      </c>
      <c r="BH29" s="281"/>
      <c r="BI29" s="281"/>
      <c r="BJ29" s="282"/>
      <c r="BK29"/>
    </row>
    <row r="30" spans="1:64" s="1" customFormat="1" ht="20.100000000000001" customHeight="1" thickTop="1" thickBot="1" x14ac:dyDescent="0.3">
      <c r="B30" s="3" t="s">
        <v>11</v>
      </c>
      <c r="C30" s="4" t="s">
        <v>12</v>
      </c>
      <c r="D30" s="4" t="s">
        <v>13</v>
      </c>
      <c r="E30" s="5" t="s">
        <v>14</v>
      </c>
      <c r="F30" s="340"/>
      <c r="G30" s="216"/>
      <c r="H30" s="193"/>
      <c r="I30" s="181"/>
      <c r="K30" s="3" t="s">
        <v>11</v>
      </c>
      <c r="L30" s="4" t="s">
        <v>12</v>
      </c>
      <c r="M30" s="4" t="s">
        <v>13</v>
      </c>
      <c r="N30" s="5" t="s">
        <v>14</v>
      </c>
      <c r="O30"/>
      <c r="Q30" s="3" t="s">
        <v>11</v>
      </c>
      <c r="R30" s="4" t="s">
        <v>12</v>
      </c>
      <c r="S30" s="4" t="s">
        <v>13</v>
      </c>
      <c r="T30" s="5" t="s">
        <v>14</v>
      </c>
      <c r="W30" s="3" t="s">
        <v>11</v>
      </c>
      <c r="X30" s="4" t="s">
        <v>12</v>
      </c>
      <c r="Y30" s="4" t="s">
        <v>13</v>
      </c>
      <c r="Z30" s="5" t="s">
        <v>14</v>
      </c>
      <c r="AA30"/>
      <c r="AC30" s="3" t="s">
        <v>11</v>
      </c>
      <c r="AD30" s="4" t="s">
        <v>12</v>
      </c>
      <c r="AE30" s="4" t="s">
        <v>13</v>
      </c>
      <c r="AF30" s="5" t="s">
        <v>14</v>
      </c>
      <c r="AI30" s="3" t="s">
        <v>11</v>
      </c>
      <c r="AJ30" s="4" t="s">
        <v>12</v>
      </c>
      <c r="AK30" s="4" t="s">
        <v>13</v>
      </c>
      <c r="AL30" s="5" t="s">
        <v>14</v>
      </c>
      <c r="AM30"/>
      <c r="AO30" s="3" t="s">
        <v>11</v>
      </c>
      <c r="AP30" s="4" t="s">
        <v>12</v>
      </c>
      <c r="AQ30" s="4" t="s">
        <v>13</v>
      </c>
      <c r="AR30" s="5" t="s">
        <v>14</v>
      </c>
      <c r="AU30" s="3" t="s">
        <v>11</v>
      </c>
      <c r="AV30" s="4" t="s">
        <v>12</v>
      </c>
      <c r="AW30" s="4" t="s">
        <v>13</v>
      </c>
      <c r="AX30" s="5" t="s">
        <v>14</v>
      </c>
      <c r="AY30"/>
      <c r="BA30" s="3" t="s">
        <v>11</v>
      </c>
      <c r="BB30" s="4" t="s">
        <v>12</v>
      </c>
      <c r="BC30" s="4" t="s">
        <v>13</v>
      </c>
      <c r="BD30" s="5" t="s">
        <v>14</v>
      </c>
      <c r="BE30"/>
      <c r="BG30" s="3" t="s">
        <v>11</v>
      </c>
      <c r="BH30" s="4" t="s">
        <v>12</v>
      </c>
      <c r="BI30" s="4" t="s">
        <v>13</v>
      </c>
      <c r="BJ30" s="5" t="s">
        <v>14</v>
      </c>
      <c r="BK30"/>
    </row>
    <row r="31" spans="1:64" s="1" customFormat="1" ht="20.100000000000001" customHeight="1" thickTop="1" x14ac:dyDescent="0.25">
      <c r="B31" s="268" t="s">
        <v>231</v>
      </c>
      <c r="C31" s="11">
        <f>D9*0.2%</f>
        <v>400</v>
      </c>
      <c r="D31" s="11"/>
      <c r="E31" s="12"/>
      <c r="F31" s="344" t="s">
        <v>286</v>
      </c>
      <c r="G31" s="216"/>
      <c r="H31" s="193"/>
      <c r="I31" s="181"/>
      <c r="K31" s="268" t="s">
        <v>231</v>
      </c>
      <c r="L31" s="416">
        <f>M9*0.2%</f>
        <v>600</v>
      </c>
      <c r="M31" s="11"/>
      <c r="N31" s="12"/>
      <c r="O31" s="240"/>
      <c r="Q31" s="268" t="s">
        <v>231</v>
      </c>
      <c r="R31" s="416">
        <f>S9*0.2%</f>
        <v>200</v>
      </c>
      <c r="S31" s="11"/>
      <c r="T31" s="12"/>
      <c r="U31" s="240"/>
      <c r="W31" s="268" t="s">
        <v>231</v>
      </c>
      <c r="X31" s="416">
        <f>Y9*0.2%</f>
        <v>200</v>
      </c>
      <c r="Y31" s="11"/>
      <c r="Z31" s="12"/>
      <c r="AA31" s="240"/>
      <c r="AC31" s="268" t="s">
        <v>231</v>
      </c>
      <c r="AD31" s="416">
        <f>AE9*0.2%</f>
        <v>400</v>
      </c>
      <c r="AE31" s="11"/>
      <c r="AF31" s="12"/>
      <c r="AG31" s="240"/>
      <c r="AI31" s="268" t="s">
        <v>231</v>
      </c>
      <c r="AJ31" s="416">
        <f>AK9*0.2%</f>
        <v>0</v>
      </c>
      <c r="AK31" s="11"/>
      <c r="AL31" s="12"/>
      <c r="AM31" s="240"/>
      <c r="AO31" s="268" t="s">
        <v>231</v>
      </c>
      <c r="AP31" s="416">
        <f>AQ9*0.2%</f>
        <v>100</v>
      </c>
      <c r="AQ31" s="11"/>
      <c r="AR31" s="12"/>
      <c r="AS31" s="240"/>
      <c r="AU31" s="268" t="s">
        <v>231</v>
      </c>
      <c r="AV31" s="416">
        <f>AW9*0.2%</f>
        <v>400</v>
      </c>
      <c r="AW31" s="11"/>
      <c r="AX31" s="12"/>
      <c r="AY31" s="240"/>
      <c r="BA31" s="268" t="s">
        <v>231</v>
      </c>
      <c r="BB31" s="416">
        <f>BC9*0.2%</f>
        <v>200</v>
      </c>
      <c r="BC31" s="11"/>
      <c r="BD31" s="12"/>
      <c r="BE31" s="240"/>
      <c r="BG31" s="268" t="s">
        <v>231</v>
      </c>
      <c r="BH31" s="416">
        <f>BI9*0.2%</f>
        <v>500</v>
      </c>
      <c r="BI31" s="11"/>
      <c r="BJ31" s="12"/>
      <c r="BK31" s="240"/>
    </row>
    <row r="32" spans="1:64" s="1" customFormat="1" ht="20.100000000000001" customHeight="1" x14ac:dyDescent="0.25">
      <c r="B32" s="268" t="s">
        <v>232</v>
      </c>
      <c r="C32" s="11"/>
      <c r="D32" s="11">
        <f>C10*0.2%</f>
        <v>0</v>
      </c>
      <c r="E32" s="12"/>
      <c r="F32" s="344" t="s">
        <v>279</v>
      </c>
      <c r="G32" s="216"/>
      <c r="H32" s="193"/>
      <c r="I32" s="181"/>
      <c r="K32" s="268" t="s">
        <v>232</v>
      </c>
      <c r="L32" s="11"/>
      <c r="M32" s="11">
        <f>L10*0.2%</f>
        <v>0</v>
      </c>
      <c r="N32" s="12"/>
      <c r="O32" s="240"/>
      <c r="Q32" s="268" t="s">
        <v>232</v>
      </c>
      <c r="R32" s="11"/>
      <c r="S32" s="11">
        <f>R10*0.2%</f>
        <v>0</v>
      </c>
      <c r="T32" s="12"/>
      <c r="U32" s="240"/>
      <c r="W32" s="268" t="s">
        <v>232</v>
      </c>
      <c r="X32" s="11"/>
      <c r="Y32" s="11">
        <f>X10*0.2%</f>
        <v>0</v>
      </c>
      <c r="Z32" s="12"/>
      <c r="AA32" s="240"/>
      <c r="AC32" s="268" t="s">
        <v>232</v>
      </c>
      <c r="AD32" s="11"/>
      <c r="AE32" s="11">
        <f>AD10*0.2%</f>
        <v>0</v>
      </c>
      <c r="AF32" s="12"/>
      <c r="AG32" s="240"/>
      <c r="AI32" s="268" t="s">
        <v>232</v>
      </c>
      <c r="AJ32" s="11"/>
      <c r="AK32" s="11">
        <f>AJ10*0.2%</f>
        <v>0</v>
      </c>
      <c r="AL32" s="12"/>
      <c r="AM32" s="240"/>
      <c r="AO32" s="268" t="s">
        <v>232</v>
      </c>
      <c r="AP32" s="11"/>
      <c r="AQ32" s="11">
        <f>AP10*0.2%</f>
        <v>0</v>
      </c>
      <c r="AR32" s="12"/>
      <c r="AS32" s="240"/>
      <c r="AU32" s="268" t="s">
        <v>232</v>
      </c>
      <c r="AV32" s="11"/>
      <c r="AW32" s="11">
        <f>AV10*0.2%</f>
        <v>0</v>
      </c>
      <c r="AX32" s="12"/>
      <c r="AY32" s="240"/>
      <c r="BA32" s="268" t="s">
        <v>232</v>
      </c>
      <c r="BB32" s="11"/>
      <c r="BC32" s="11">
        <f>BB10*0.2%</f>
        <v>0</v>
      </c>
      <c r="BD32" s="12"/>
      <c r="BE32" s="240"/>
      <c r="BG32" s="268" t="s">
        <v>232</v>
      </c>
      <c r="BH32" s="11"/>
      <c r="BI32" s="11">
        <f>BH10*0.2%</f>
        <v>0</v>
      </c>
      <c r="BJ32" s="12"/>
      <c r="BK32" s="240"/>
    </row>
    <row r="33" spans="1:64" s="1" customFormat="1" ht="20.100000000000001" customHeight="1" x14ac:dyDescent="0.25">
      <c r="B33" s="268" t="s">
        <v>235</v>
      </c>
      <c r="C33" s="11">
        <f>D11*0.2%</f>
        <v>0</v>
      </c>
      <c r="D33" s="11"/>
      <c r="E33" s="12"/>
      <c r="F33" s="344" t="s">
        <v>294</v>
      </c>
      <c r="G33" s="216"/>
      <c r="H33" s="193"/>
      <c r="I33" s="181"/>
      <c r="K33" s="268" t="s">
        <v>235</v>
      </c>
      <c r="L33" s="11">
        <f>M11*0.2%</f>
        <v>0</v>
      </c>
      <c r="M33" s="11"/>
      <c r="N33" s="12"/>
      <c r="O33" s="240"/>
      <c r="Q33" s="268" t="s">
        <v>235</v>
      </c>
      <c r="R33" s="11">
        <f>S11*0.2%</f>
        <v>0</v>
      </c>
      <c r="S33" s="11"/>
      <c r="T33" s="12"/>
      <c r="U33" s="240"/>
      <c r="W33" s="268" t="s">
        <v>235</v>
      </c>
      <c r="X33" s="11">
        <f>Y11*0.2%</f>
        <v>0</v>
      </c>
      <c r="Y33" s="11"/>
      <c r="Z33" s="12"/>
      <c r="AA33" s="240"/>
      <c r="AC33" s="268" t="s">
        <v>235</v>
      </c>
      <c r="AD33" s="11">
        <f>AE11*0.2%</f>
        <v>0</v>
      </c>
      <c r="AE33" s="11"/>
      <c r="AF33" s="12"/>
      <c r="AG33" s="240"/>
      <c r="AI33" s="268" t="s">
        <v>235</v>
      </c>
      <c r="AJ33" s="11">
        <f>AK11*0.2%</f>
        <v>0</v>
      </c>
      <c r="AK33" s="11"/>
      <c r="AL33" s="12"/>
      <c r="AM33" s="240"/>
      <c r="AO33" s="268" t="s">
        <v>235</v>
      </c>
      <c r="AP33" s="11">
        <f>AQ11*0.2%</f>
        <v>0</v>
      </c>
      <c r="AQ33" s="11"/>
      <c r="AR33" s="12"/>
      <c r="AS33" s="240"/>
      <c r="AU33" s="268" t="s">
        <v>235</v>
      </c>
      <c r="AV33" s="11">
        <f>AW11*0.2%</f>
        <v>0</v>
      </c>
      <c r="AW33" s="11"/>
      <c r="AX33" s="12"/>
      <c r="AY33" s="240"/>
      <c r="BA33" s="268" t="s">
        <v>235</v>
      </c>
      <c r="BB33" s="11">
        <f>BC11*0.2%</f>
        <v>0</v>
      </c>
      <c r="BC33" s="11"/>
      <c r="BD33" s="12"/>
      <c r="BE33" s="240"/>
      <c r="BG33" s="268" t="s">
        <v>235</v>
      </c>
      <c r="BH33" s="11">
        <f>BI11*0.2%</f>
        <v>0</v>
      </c>
      <c r="BI33" s="11"/>
      <c r="BJ33" s="12"/>
      <c r="BK33" s="240"/>
    </row>
    <row r="34" spans="1:64" s="1" customFormat="1" ht="20.100000000000001" customHeight="1" x14ac:dyDescent="0.25">
      <c r="B34" s="268" t="s">
        <v>247</v>
      </c>
      <c r="C34" s="11"/>
      <c r="D34" s="11">
        <f>C12*0.2%</f>
        <v>0</v>
      </c>
      <c r="E34" s="12"/>
      <c r="F34" s="344" t="s">
        <v>280</v>
      </c>
      <c r="G34" s="216"/>
      <c r="H34" s="193"/>
      <c r="I34" s="181"/>
      <c r="K34" s="268" t="s">
        <v>247</v>
      </c>
      <c r="L34" s="11"/>
      <c r="M34" s="11">
        <f>L12*0.2%</f>
        <v>0</v>
      </c>
      <c r="N34" s="12"/>
      <c r="O34" s="240"/>
      <c r="Q34" s="268" t="s">
        <v>247</v>
      </c>
      <c r="R34" s="11"/>
      <c r="S34" s="11">
        <f>R12*0.2%</f>
        <v>0</v>
      </c>
      <c r="T34" s="12"/>
      <c r="U34" s="240"/>
      <c r="W34" s="268" t="s">
        <v>247</v>
      </c>
      <c r="X34" s="11"/>
      <c r="Y34" s="11">
        <f>X12*0.2%</f>
        <v>0</v>
      </c>
      <c r="Z34" s="12"/>
      <c r="AA34" s="240"/>
      <c r="AC34" s="268" t="s">
        <v>247</v>
      </c>
      <c r="AD34" s="11"/>
      <c r="AE34" s="11">
        <f>AD12*0.2%</f>
        <v>0</v>
      </c>
      <c r="AF34" s="12"/>
      <c r="AG34" s="240"/>
      <c r="AI34" s="268" t="s">
        <v>247</v>
      </c>
      <c r="AJ34" s="11"/>
      <c r="AK34" s="11">
        <f>AJ12*0.2%</f>
        <v>0</v>
      </c>
      <c r="AL34" s="12"/>
      <c r="AM34" s="240"/>
      <c r="AO34" s="268" t="s">
        <v>247</v>
      </c>
      <c r="AP34" s="11"/>
      <c r="AQ34" s="11">
        <f>AP12*0.2%</f>
        <v>0</v>
      </c>
      <c r="AR34" s="12"/>
      <c r="AS34" s="240"/>
      <c r="AU34" s="268" t="s">
        <v>247</v>
      </c>
      <c r="AV34" s="11"/>
      <c r="AW34" s="11">
        <f>AV12*0.2%</f>
        <v>0</v>
      </c>
      <c r="AX34" s="12"/>
      <c r="AY34" s="240"/>
      <c r="BA34" s="268" t="s">
        <v>247</v>
      </c>
      <c r="BB34" s="11"/>
      <c r="BC34" s="11">
        <f>BB12*0.2%</f>
        <v>0</v>
      </c>
      <c r="BD34" s="12"/>
      <c r="BE34" s="240"/>
      <c r="BG34" s="268" t="s">
        <v>247</v>
      </c>
      <c r="BH34" s="11"/>
      <c r="BI34" s="11">
        <f>BH12*0.2%</f>
        <v>0</v>
      </c>
      <c r="BJ34" s="12"/>
      <c r="BK34" s="240"/>
    </row>
    <row r="35" spans="1:64" s="1" customFormat="1" ht="20.100000000000001" customHeight="1" x14ac:dyDescent="0.25">
      <c r="B35" s="268" t="s">
        <v>244</v>
      </c>
      <c r="C35" s="11"/>
      <c r="D35" s="11">
        <f>C19*0.2%</f>
        <v>10</v>
      </c>
      <c r="E35" s="12"/>
      <c r="F35" s="344" t="s">
        <v>297</v>
      </c>
      <c r="G35" s="216"/>
      <c r="H35" s="193"/>
      <c r="I35" s="181"/>
      <c r="K35" s="268" t="s">
        <v>244</v>
      </c>
      <c r="L35" s="11"/>
      <c r="M35" s="11">
        <f>L19*0.2%</f>
        <v>0</v>
      </c>
      <c r="N35" s="12"/>
      <c r="O35" s="240"/>
      <c r="Q35" s="268" t="s">
        <v>244</v>
      </c>
      <c r="R35" s="11"/>
      <c r="S35" s="11">
        <f>R19*0.2%</f>
        <v>40</v>
      </c>
      <c r="T35" s="12"/>
      <c r="U35" s="240"/>
      <c r="W35" s="268" t="s">
        <v>244</v>
      </c>
      <c r="X35" s="11"/>
      <c r="Y35" s="11">
        <f>X19*0.2%</f>
        <v>4</v>
      </c>
      <c r="Z35" s="12"/>
      <c r="AA35" s="240"/>
      <c r="AC35" s="268" t="s">
        <v>244</v>
      </c>
      <c r="AD35" s="11"/>
      <c r="AE35" s="11">
        <f>AD19*0.2%</f>
        <v>34</v>
      </c>
      <c r="AF35" s="12"/>
      <c r="AG35" s="240"/>
      <c r="AI35" s="268" t="s">
        <v>244</v>
      </c>
      <c r="AJ35" s="11"/>
      <c r="AK35" s="11">
        <f>AJ19*0.2%</f>
        <v>20</v>
      </c>
      <c r="AL35" s="12"/>
      <c r="AM35" s="240"/>
      <c r="AO35" s="268" t="s">
        <v>244</v>
      </c>
      <c r="AP35" s="11"/>
      <c r="AQ35" s="11">
        <f>AP19*0.2%</f>
        <v>0</v>
      </c>
      <c r="AR35" s="12"/>
      <c r="AS35" s="240"/>
      <c r="AU35" s="268" t="s">
        <v>244</v>
      </c>
      <c r="AV35" s="11"/>
      <c r="AW35" s="11">
        <f>AV19*0.2%</f>
        <v>0</v>
      </c>
      <c r="AX35" s="12"/>
      <c r="AY35" s="240"/>
      <c r="BA35" s="268" t="s">
        <v>244</v>
      </c>
      <c r="BB35" s="11"/>
      <c r="BC35" s="11">
        <f>BB19*0.2%</f>
        <v>0</v>
      </c>
      <c r="BD35" s="12"/>
      <c r="BE35" s="240"/>
      <c r="BG35" s="268" t="s">
        <v>244</v>
      </c>
      <c r="BH35" s="11"/>
      <c r="BI35" s="11">
        <f>BH19*0.2%</f>
        <v>3.5</v>
      </c>
      <c r="BJ35" s="12"/>
      <c r="BK35" s="240"/>
    </row>
    <row r="36" spans="1:64" s="1" customFormat="1" ht="20.100000000000001" customHeight="1" x14ac:dyDescent="0.25">
      <c r="B36" s="332" t="s">
        <v>245</v>
      </c>
      <c r="C36" s="60">
        <f>D20*0.2%</f>
        <v>0</v>
      </c>
      <c r="D36" s="60"/>
      <c r="E36" s="61"/>
      <c r="F36" s="344" t="s">
        <v>298</v>
      </c>
      <c r="G36" s="216"/>
      <c r="H36" s="193"/>
      <c r="I36" s="181"/>
      <c r="K36" s="332" t="s">
        <v>245</v>
      </c>
      <c r="L36" s="60">
        <f>M20*0.2%</f>
        <v>0</v>
      </c>
      <c r="M36" s="60"/>
      <c r="N36" s="61"/>
      <c r="O36" s="240"/>
      <c r="Q36" s="332" t="s">
        <v>245</v>
      </c>
      <c r="R36" s="60">
        <f>S20*0.2%</f>
        <v>0</v>
      </c>
      <c r="S36" s="60"/>
      <c r="T36" s="61"/>
      <c r="U36" s="240"/>
      <c r="W36" s="332" t="s">
        <v>245</v>
      </c>
      <c r="X36" s="60">
        <f>Y20*0.2%</f>
        <v>0</v>
      </c>
      <c r="Y36" s="60"/>
      <c r="Z36" s="61"/>
      <c r="AA36" s="240"/>
      <c r="AC36" s="332" t="s">
        <v>245</v>
      </c>
      <c r="AD36" s="60">
        <f>AE20*0.2%</f>
        <v>0</v>
      </c>
      <c r="AE36" s="60"/>
      <c r="AF36" s="61"/>
      <c r="AG36" s="240"/>
      <c r="AI36" s="332" t="s">
        <v>245</v>
      </c>
      <c r="AJ36" s="60">
        <f>AK20*0.2%</f>
        <v>0</v>
      </c>
      <c r="AK36" s="60"/>
      <c r="AL36" s="61"/>
      <c r="AM36" s="240"/>
      <c r="AO36" s="332" t="s">
        <v>245</v>
      </c>
      <c r="AP36" s="60">
        <f>AQ20*0.2%</f>
        <v>0</v>
      </c>
      <c r="AQ36" s="60"/>
      <c r="AR36" s="61"/>
      <c r="AS36" s="240"/>
      <c r="AU36" s="332" t="s">
        <v>245</v>
      </c>
      <c r="AV36" s="60">
        <f>AW20*0.2%</f>
        <v>0</v>
      </c>
      <c r="AW36" s="60"/>
      <c r="AX36" s="61"/>
      <c r="AY36" s="240"/>
      <c r="BA36" s="332" t="s">
        <v>245</v>
      </c>
      <c r="BB36" s="60">
        <f>BC20*0.2%</f>
        <v>0</v>
      </c>
      <c r="BC36" s="60"/>
      <c r="BD36" s="61"/>
      <c r="BE36" s="240"/>
      <c r="BG36" s="332" t="s">
        <v>245</v>
      </c>
      <c r="BH36" s="60">
        <f>BI20*0.2%</f>
        <v>0</v>
      </c>
      <c r="BI36" s="60"/>
      <c r="BJ36" s="61"/>
      <c r="BK36" s="240"/>
    </row>
    <row r="37" spans="1:64" s="1" customFormat="1" ht="20.100000000000001" customHeight="1" thickBot="1" x14ac:dyDescent="0.3">
      <c r="B37" s="284" t="s">
        <v>274</v>
      </c>
      <c r="C37" s="285"/>
      <c r="D37" s="285">
        <v>100000</v>
      </c>
      <c r="E37" s="286"/>
      <c r="F37" s="344" t="s">
        <v>273</v>
      </c>
      <c r="G37" s="216"/>
      <c r="H37" s="193"/>
      <c r="I37" s="181"/>
      <c r="K37" s="284" t="s">
        <v>274</v>
      </c>
      <c r="L37" s="285"/>
      <c r="M37" s="285"/>
      <c r="N37" s="286"/>
      <c r="O37" s="240"/>
      <c r="Q37" s="284" t="s">
        <v>274</v>
      </c>
      <c r="R37" s="285"/>
      <c r="S37" s="285"/>
      <c r="T37" s="286"/>
      <c r="U37" s="240"/>
      <c r="W37" s="284" t="s">
        <v>274</v>
      </c>
      <c r="X37" s="285"/>
      <c r="Y37" s="285"/>
      <c r="Z37" s="286"/>
      <c r="AA37" s="240"/>
      <c r="AC37" s="284" t="s">
        <v>274</v>
      </c>
      <c r="AD37" s="285"/>
      <c r="AE37" s="285"/>
      <c r="AF37" s="286"/>
      <c r="AG37" s="240"/>
      <c r="AI37" s="284" t="s">
        <v>274</v>
      </c>
      <c r="AJ37" s="285"/>
      <c r="AK37" s="285"/>
      <c r="AL37" s="286"/>
      <c r="AM37" s="240"/>
      <c r="AO37" s="284" t="s">
        <v>274</v>
      </c>
      <c r="AP37" s="285"/>
      <c r="AQ37" s="285"/>
      <c r="AR37" s="286"/>
      <c r="AS37" s="240"/>
      <c r="AU37" s="284" t="s">
        <v>274</v>
      </c>
      <c r="AV37" s="285"/>
      <c r="AW37" s="285"/>
      <c r="AX37" s="286"/>
      <c r="AY37" s="240"/>
      <c r="BA37" s="284" t="s">
        <v>274</v>
      </c>
      <c r="BB37" s="285"/>
      <c r="BC37" s="285"/>
      <c r="BD37" s="286"/>
      <c r="BE37" s="240"/>
      <c r="BG37" s="284" t="s">
        <v>274</v>
      </c>
      <c r="BH37" s="285"/>
      <c r="BI37" s="285"/>
      <c r="BJ37" s="286"/>
      <c r="BK37" s="240"/>
    </row>
    <row r="38" spans="1:64" s="269" customFormat="1" ht="20.100000000000001" customHeight="1" thickTop="1" thickBot="1" x14ac:dyDescent="0.3">
      <c r="B38" s="270"/>
      <c r="C38" s="271"/>
      <c r="D38" s="271"/>
      <c r="E38" s="272"/>
      <c r="G38" s="273"/>
      <c r="H38" s="274"/>
      <c r="I38" s="275"/>
      <c r="K38" s="270"/>
      <c r="L38" s="271"/>
      <c r="M38" s="271"/>
      <c r="N38" s="272"/>
      <c r="O38" s="123"/>
      <c r="Q38" s="270"/>
      <c r="R38" s="271"/>
      <c r="S38" s="271"/>
      <c r="T38" s="272"/>
      <c r="U38" s="123"/>
      <c r="W38" s="270"/>
      <c r="X38" s="271"/>
      <c r="Y38" s="271"/>
      <c r="Z38" s="272"/>
      <c r="AA38" s="123"/>
      <c r="AC38" s="270"/>
      <c r="AD38" s="271"/>
      <c r="AE38" s="271"/>
      <c r="AF38" s="272"/>
      <c r="AG38" s="123"/>
      <c r="AI38" s="270"/>
      <c r="AJ38" s="271"/>
      <c r="AK38" s="271"/>
      <c r="AL38" s="272"/>
      <c r="AM38" s="123"/>
      <c r="AO38" s="270"/>
      <c r="AP38" s="271"/>
      <c r="AQ38" s="271"/>
      <c r="AR38" s="272"/>
      <c r="AS38" s="123"/>
      <c r="AU38" s="270"/>
      <c r="AV38" s="271"/>
      <c r="AW38" s="271"/>
      <c r="AX38" s="272"/>
      <c r="AY38" s="123"/>
      <c r="BA38" s="270"/>
      <c r="BB38" s="271"/>
      <c r="BC38" s="271"/>
      <c r="BD38" s="272"/>
      <c r="BE38" s="123"/>
      <c r="BG38" s="270"/>
      <c r="BH38" s="271"/>
      <c r="BI38" s="271"/>
      <c r="BJ38" s="272"/>
      <c r="BK38" s="123"/>
    </row>
    <row r="39" spans="1:64" s="1" customFormat="1" ht="20.100000000000001" customHeight="1" thickTop="1" thickBot="1" x14ac:dyDescent="0.3">
      <c r="A39" s="1" t="s">
        <v>0</v>
      </c>
      <c r="B39" s="283" t="s">
        <v>262</v>
      </c>
      <c r="C39" s="281"/>
      <c r="D39" s="281"/>
      <c r="E39" s="282"/>
      <c r="F39" s="340"/>
      <c r="G39" s="216"/>
      <c r="H39" s="193"/>
      <c r="J39" s="181" t="s">
        <v>2</v>
      </c>
      <c r="K39" s="283" t="s">
        <v>262</v>
      </c>
      <c r="L39" s="281"/>
      <c r="M39" s="281"/>
      <c r="N39" s="282"/>
      <c r="O39"/>
      <c r="P39" s="1" t="s">
        <v>3</v>
      </c>
      <c r="Q39" s="283" t="s">
        <v>262</v>
      </c>
      <c r="R39" s="281"/>
      <c r="S39" s="281"/>
      <c r="T39" s="282"/>
      <c r="U39"/>
      <c r="V39" s="1" t="s">
        <v>4</v>
      </c>
      <c r="W39" s="283" t="s">
        <v>262</v>
      </c>
      <c r="X39" s="281"/>
      <c r="Y39" s="281"/>
      <c r="Z39" s="282"/>
      <c r="AA39"/>
      <c r="AB39" s="1" t="s">
        <v>5</v>
      </c>
      <c r="AC39" s="283" t="s">
        <v>262</v>
      </c>
      <c r="AD39" s="281"/>
      <c r="AE39" s="281"/>
      <c r="AF39" s="282"/>
      <c r="AG39"/>
      <c r="AH39" s="1" t="s">
        <v>6</v>
      </c>
      <c r="AI39" s="283" t="s">
        <v>262</v>
      </c>
      <c r="AJ39" s="281"/>
      <c r="AK39" s="281"/>
      <c r="AL39" s="282"/>
      <c r="AM39"/>
      <c r="AN39" s="1" t="s">
        <v>7</v>
      </c>
      <c r="AO39" s="283" t="s">
        <v>262</v>
      </c>
      <c r="AP39" s="281"/>
      <c r="AQ39" s="281"/>
      <c r="AR39" s="282"/>
      <c r="AS39"/>
      <c r="AT39" s="1" t="s">
        <v>8</v>
      </c>
      <c r="AU39" s="283" t="s">
        <v>262</v>
      </c>
      <c r="AV39" s="281"/>
      <c r="AW39" s="281"/>
      <c r="AX39" s="282"/>
      <c r="AY39"/>
      <c r="AZ39" s="1" t="s">
        <v>9</v>
      </c>
      <c r="BA39" s="283" t="s">
        <v>262</v>
      </c>
      <c r="BB39" s="281"/>
      <c r="BC39" s="281"/>
      <c r="BD39" s="282"/>
      <c r="BE39"/>
      <c r="BF39" s="1" t="s">
        <v>10</v>
      </c>
      <c r="BG39" s="283" t="s">
        <v>262</v>
      </c>
      <c r="BH39" s="281"/>
      <c r="BI39" s="281"/>
      <c r="BJ39" s="282"/>
      <c r="BK39"/>
    </row>
    <row r="40" spans="1:64" s="1" customFormat="1" ht="20.100000000000001" customHeight="1" thickTop="1" thickBot="1" x14ac:dyDescent="0.3">
      <c r="B40" s="3" t="s">
        <v>11</v>
      </c>
      <c r="C40" s="4" t="s">
        <v>12</v>
      </c>
      <c r="D40" s="4" t="s">
        <v>13</v>
      </c>
      <c r="E40" s="5" t="s">
        <v>14</v>
      </c>
      <c r="F40" s="340"/>
      <c r="G40" s="216"/>
      <c r="H40" s="193"/>
      <c r="I40" s="181"/>
      <c r="K40" s="3" t="s">
        <v>11</v>
      </c>
      <c r="L40" s="4" t="s">
        <v>12</v>
      </c>
      <c r="M40" s="4" t="s">
        <v>13</v>
      </c>
      <c r="N40" s="5" t="s">
        <v>14</v>
      </c>
      <c r="O40"/>
      <c r="Q40" s="3" t="s">
        <v>11</v>
      </c>
      <c r="R40" s="4" t="s">
        <v>12</v>
      </c>
      <c r="S40" s="4" t="s">
        <v>13</v>
      </c>
      <c r="T40" s="5" t="s">
        <v>14</v>
      </c>
      <c r="U40"/>
      <c r="W40" s="3" t="s">
        <v>11</v>
      </c>
      <c r="X40" s="4" t="s">
        <v>12</v>
      </c>
      <c r="Y40" s="4" t="s">
        <v>13</v>
      </c>
      <c r="Z40" s="5" t="s">
        <v>14</v>
      </c>
      <c r="AA40"/>
      <c r="AC40" s="3" t="s">
        <v>11</v>
      </c>
      <c r="AD40" s="4" t="s">
        <v>12</v>
      </c>
      <c r="AE40" s="4" t="s">
        <v>13</v>
      </c>
      <c r="AF40" s="5" t="s">
        <v>14</v>
      </c>
      <c r="AG40"/>
      <c r="AI40" s="3" t="s">
        <v>11</v>
      </c>
      <c r="AJ40" s="4" t="s">
        <v>12</v>
      </c>
      <c r="AK40" s="4" t="s">
        <v>13</v>
      </c>
      <c r="AL40" s="5" t="s">
        <v>14</v>
      </c>
      <c r="AM40"/>
      <c r="AO40" s="3" t="s">
        <v>11</v>
      </c>
      <c r="AP40" s="4" t="s">
        <v>12</v>
      </c>
      <c r="AQ40" s="4" t="s">
        <v>13</v>
      </c>
      <c r="AR40" s="5" t="s">
        <v>14</v>
      </c>
      <c r="AS40"/>
      <c r="AU40" s="3" t="s">
        <v>11</v>
      </c>
      <c r="AV40" s="4" t="s">
        <v>12</v>
      </c>
      <c r="AW40" s="4" t="s">
        <v>13</v>
      </c>
      <c r="AX40" s="5" t="s">
        <v>14</v>
      </c>
      <c r="AY40"/>
      <c r="BA40" s="3" t="s">
        <v>11</v>
      </c>
      <c r="BB40" s="4" t="s">
        <v>12</v>
      </c>
      <c r="BC40" s="4" t="s">
        <v>13</v>
      </c>
      <c r="BD40" s="5" t="s">
        <v>14</v>
      </c>
      <c r="BE40"/>
      <c r="BG40" s="3" t="s">
        <v>11</v>
      </c>
      <c r="BH40" s="4" t="s">
        <v>12</v>
      </c>
      <c r="BI40" s="4" t="s">
        <v>13</v>
      </c>
      <c r="BJ40" s="5" t="s">
        <v>14</v>
      </c>
      <c r="BK40"/>
    </row>
    <row r="41" spans="1:64" s="304" customFormat="1" ht="20.100000000000001" customHeight="1" thickTop="1" x14ac:dyDescent="0.25">
      <c r="B41" s="313" t="s">
        <v>264</v>
      </c>
      <c r="C41" s="306">
        <f>+SUM(D43:D45)</f>
        <v>420</v>
      </c>
      <c r="D41" s="306"/>
      <c r="E41" s="307"/>
      <c r="F41" s="345" t="s">
        <v>272</v>
      </c>
      <c r="G41" s="308"/>
      <c r="H41" s="309"/>
      <c r="I41" s="310"/>
      <c r="K41" s="313" t="s">
        <v>264</v>
      </c>
      <c r="L41" s="417">
        <f>+SUM(M43:M45)</f>
        <v>360</v>
      </c>
      <c r="M41" s="306"/>
      <c r="N41" s="307"/>
      <c r="O41" s="314"/>
      <c r="Q41" s="313" t="s">
        <v>264</v>
      </c>
      <c r="R41" s="417">
        <f>+SUM(S43:S45)</f>
        <v>3060</v>
      </c>
      <c r="S41" s="306"/>
      <c r="T41" s="307"/>
      <c r="U41" s="314"/>
      <c r="W41" s="313" t="s">
        <v>264</v>
      </c>
      <c r="X41" s="417">
        <f>+SUM(Y43:Y45)</f>
        <v>1249.2</v>
      </c>
      <c r="Y41" s="306"/>
      <c r="Z41" s="307"/>
      <c r="AA41" s="314"/>
      <c r="AC41" s="313" t="s">
        <v>264</v>
      </c>
      <c r="AD41" s="417">
        <f>+SUM(AE43:AE45)</f>
        <v>1794</v>
      </c>
      <c r="AE41" s="306"/>
      <c r="AF41" s="307"/>
      <c r="AG41" s="314"/>
      <c r="AI41" s="313" t="s">
        <v>264</v>
      </c>
      <c r="AJ41" s="417">
        <f>+SUM(AK43:AK45)</f>
        <v>0</v>
      </c>
      <c r="AK41" s="306"/>
      <c r="AL41" s="307"/>
      <c r="AM41" s="314"/>
      <c r="AO41" s="313" t="s">
        <v>264</v>
      </c>
      <c r="AP41" s="417">
        <f>+SUM(AQ43:AQ45)</f>
        <v>3600</v>
      </c>
      <c r="AQ41" s="306"/>
      <c r="AR41" s="307"/>
      <c r="AS41" s="314"/>
      <c r="AU41" s="313" t="s">
        <v>264</v>
      </c>
      <c r="AV41" s="417">
        <f>+SUM(AW43:AW45)</f>
        <v>1440</v>
      </c>
      <c r="AW41" s="306"/>
      <c r="AX41" s="307"/>
      <c r="AY41" s="314"/>
      <c r="BA41" s="313" t="s">
        <v>264</v>
      </c>
      <c r="BB41" s="417">
        <f>+SUM(BC43:BC45)</f>
        <v>1650</v>
      </c>
      <c r="BC41" s="306"/>
      <c r="BD41" s="307"/>
      <c r="BE41" s="314"/>
      <c r="BG41" s="313" t="s">
        <v>264</v>
      </c>
      <c r="BH41" s="417">
        <f>+SUM(BI43:BI45)</f>
        <v>0</v>
      </c>
      <c r="BI41" s="306"/>
      <c r="BJ41" s="307"/>
      <c r="BK41" s="314"/>
    </row>
    <row r="42" spans="1:64" s="304" customFormat="1" ht="20.100000000000001" customHeight="1" thickBot="1" x14ac:dyDescent="0.3">
      <c r="B42" s="315" t="s">
        <v>276</v>
      </c>
      <c r="C42" s="316">
        <f>((C15+C16)/50)*15</f>
        <v>0</v>
      </c>
      <c r="D42" s="316"/>
      <c r="E42" s="317"/>
      <c r="F42" s="345" t="s">
        <v>302</v>
      </c>
      <c r="G42" s="308"/>
      <c r="H42" s="309"/>
      <c r="I42" s="310"/>
      <c r="K42" s="315" t="s">
        <v>276</v>
      </c>
      <c r="L42" s="316">
        <f>((L15+L16)/50)*15</f>
        <v>1500</v>
      </c>
      <c r="M42" s="316"/>
      <c r="N42" s="317"/>
      <c r="O42" s="314"/>
      <c r="Q42" s="315" t="s">
        <v>276</v>
      </c>
      <c r="R42" s="316">
        <f>((R15+R16)/50)*15</f>
        <v>4800</v>
      </c>
      <c r="S42" s="316"/>
      <c r="T42" s="317"/>
      <c r="U42" s="314"/>
      <c r="W42" s="315" t="s">
        <v>276</v>
      </c>
      <c r="X42" s="316">
        <f>((X15+X16)/50)*15</f>
        <v>300</v>
      </c>
      <c r="Y42" s="316"/>
      <c r="Z42" s="317"/>
      <c r="AA42" s="314"/>
      <c r="AC42" s="315" t="s">
        <v>276</v>
      </c>
      <c r="AD42" s="316">
        <f>((AD15+AD16)/50)*15</f>
        <v>11250</v>
      </c>
      <c r="AE42" s="316"/>
      <c r="AF42" s="317"/>
      <c r="AG42" s="314"/>
      <c r="AI42" s="315" t="s">
        <v>276</v>
      </c>
      <c r="AJ42" s="316">
        <f>((AJ15+AJ16)/50)*15</f>
        <v>0</v>
      </c>
      <c r="AK42" s="316"/>
      <c r="AL42" s="317"/>
      <c r="AM42" s="314"/>
      <c r="AO42" s="315" t="s">
        <v>276</v>
      </c>
      <c r="AP42" s="316">
        <f>((AP15+AP16)/50)*15</f>
        <v>0</v>
      </c>
      <c r="AQ42" s="316"/>
      <c r="AR42" s="317"/>
      <c r="AS42" s="314"/>
      <c r="AU42" s="315" t="s">
        <v>276</v>
      </c>
      <c r="AV42" s="316">
        <f>((AV15+AV16)/50)*15</f>
        <v>1950</v>
      </c>
      <c r="AW42" s="316"/>
      <c r="AX42" s="317"/>
      <c r="AY42" s="314"/>
      <c r="BA42" s="315" t="s">
        <v>276</v>
      </c>
      <c r="BB42" s="316">
        <f>((BB15+BB16)/50)*15</f>
        <v>9000</v>
      </c>
      <c r="BC42" s="316"/>
      <c r="BD42" s="317"/>
      <c r="BE42" s="314"/>
      <c r="BG42" s="315" t="s">
        <v>276</v>
      </c>
      <c r="BH42" s="316">
        <f>((BH15+BH16)/50)*15</f>
        <v>0</v>
      </c>
      <c r="BI42" s="316"/>
      <c r="BJ42" s="317"/>
      <c r="BK42" s="314"/>
    </row>
    <row r="43" spans="1:64" s="269" customFormat="1" ht="20.100000000000001" customHeight="1" thickTop="1" x14ac:dyDescent="0.25">
      <c r="B43" s="318" t="s">
        <v>264</v>
      </c>
      <c r="C43" s="320" t="s">
        <v>265</v>
      </c>
      <c r="D43" s="319">
        <f>+(D13+D14)*0.1%</f>
        <v>70</v>
      </c>
      <c r="E43" s="272"/>
      <c r="F43" s="269" t="s">
        <v>289</v>
      </c>
      <c r="G43" s="273"/>
      <c r="H43" s="274"/>
      <c r="I43" s="275"/>
      <c r="K43" s="270"/>
      <c r="L43" s="320" t="s">
        <v>265</v>
      </c>
      <c r="M43" s="319">
        <f>+(M13+M14)*0.1%</f>
        <v>60</v>
      </c>
      <c r="N43" s="272"/>
      <c r="O43" s="123"/>
      <c r="Q43" s="270"/>
      <c r="R43" s="320" t="s">
        <v>265</v>
      </c>
      <c r="S43" s="319">
        <f>+(S13+S14)*0.1%</f>
        <v>510</v>
      </c>
      <c r="T43" s="272"/>
      <c r="U43" s="123"/>
      <c r="W43" s="270"/>
      <c r="X43" s="320" t="s">
        <v>265</v>
      </c>
      <c r="Y43" s="319">
        <f>+(Y13+Y14)*0.1%</f>
        <v>208.20000000000002</v>
      </c>
      <c r="Z43" s="272"/>
      <c r="AA43" s="123"/>
      <c r="AC43" s="270"/>
      <c r="AD43" s="320" t="s">
        <v>265</v>
      </c>
      <c r="AE43" s="319">
        <f>+(AE13+AE14)*0.1%</f>
        <v>299</v>
      </c>
      <c r="AF43" s="272"/>
      <c r="AG43" s="123"/>
      <c r="AI43" s="270"/>
      <c r="AJ43" s="320" t="s">
        <v>265</v>
      </c>
      <c r="AK43" s="319">
        <f>+(AK13+AK14)*0.1%</f>
        <v>0</v>
      </c>
      <c r="AL43" s="272"/>
      <c r="AM43" s="123"/>
      <c r="AO43" s="270"/>
      <c r="AP43" s="320" t="s">
        <v>265</v>
      </c>
      <c r="AQ43" s="319">
        <f>+(AQ13+AQ14)*0.1%</f>
        <v>600</v>
      </c>
      <c r="AR43" s="272"/>
      <c r="AS43" s="123"/>
      <c r="AU43" s="270"/>
      <c r="AV43" s="320" t="s">
        <v>265</v>
      </c>
      <c r="AW43" s="319">
        <f>+(AW13+AW14)*0.1%</f>
        <v>240</v>
      </c>
      <c r="AX43" s="272"/>
      <c r="AY43" s="123"/>
      <c r="BA43" s="270"/>
      <c r="BB43" s="320" t="s">
        <v>265</v>
      </c>
      <c r="BC43" s="319">
        <f>+(BC13+BC14)*0.1%</f>
        <v>275</v>
      </c>
      <c r="BD43" s="272"/>
      <c r="BE43" s="123"/>
      <c r="BG43" s="270"/>
      <c r="BH43" s="320" t="s">
        <v>265</v>
      </c>
      <c r="BI43" s="319">
        <f>+(BI13+BI14)*0.1%</f>
        <v>0</v>
      </c>
      <c r="BJ43" s="272"/>
      <c r="BK43" s="123"/>
    </row>
    <row r="44" spans="1:64" s="269" customFormat="1" ht="20.100000000000001" customHeight="1" x14ac:dyDescent="0.25">
      <c r="B44" s="318"/>
      <c r="C44" s="320" t="s">
        <v>266</v>
      </c>
      <c r="D44" s="319">
        <f>+(D13+D14)*0.3%</f>
        <v>210</v>
      </c>
      <c r="E44" s="272"/>
      <c r="F44" s="269" t="s">
        <v>288</v>
      </c>
      <c r="G44" s="273"/>
      <c r="H44" s="274"/>
      <c r="I44" s="275"/>
      <c r="K44" s="270"/>
      <c r="L44" s="320" t="s">
        <v>266</v>
      </c>
      <c r="M44" s="319">
        <f>+(M13+M14)*0.3%</f>
        <v>180</v>
      </c>
      <c r="N44" s="272"/>
      <c r="O44" s="123"/>
      <c r="Q44" s="270"/>
      <c r="R44" s="320" t="s">
        <v>266</v>
      </c>
      <c r="S44" s="319">
        <f>+(S13+S14)*0.3%</f>
        <v>1530</v>
      </c>
      <c r="T44" s="272"/>
      <c r="U44" s="123"/>
      <c r="W44" s="270"/>
      <c r="X44" s="320" t="s">
        <v>266</v>
      </c>
      <c r="Y44" s="319">
        <f>+(Y13+Y14)*0.3%</f>
        <v>624.6</v>
      </c>
      <c r="Z44" s="272"/>
      <c r="AA44" s="123"/>
      <c r="AC44" s="270"/>
      <c r="AD44" s="320" t="s">
        <v>266</v>
      </c>
      <c r="AE44" s="319">
        <f>+(AE13+AE14)*0.3%</f>
        <v>897</v>
      </c>
      <c r="AF44" s="272"/>
      <c r="AG44" s="123"/>
      <c r="AI44" s="270"/>
      <c r="AJ44" s="320" t="s">
        <v>266</v>
      </c>
      <c r="AK44" s="319">
        <f>+(AK13+AK14)*0.3%</f>
        <v>0</v>
      </c>
      <c r="AL44" s="272"/>
      <c r="AM44" s="123"/>
      <c r="AO44" s="270"/>
      <c r="AP44" s="320" t="s">
        <v>266</v>
      </c>
      <c r="AQ44" s="319">
        <f>+(AQ13+AQ14)*0.3%</f>
        <v>1800</v>
      </c>
      <c r="AR44" s="272"/>
      <c r="AS44" s="123"/>
      <c r="AU44" s="270"/>
      <c r="AV44" s="320" t="s">
        <v>266</v>
      </c>
      <c r="AW44" s="319">
        <f>+(AW13+AW14)*0.3%</f>
        <v>720</v>
      </c>
      <c r="AX44" s="272"/>
      <c r="AY44" s="123"/>
      <c r="BA44" s="270"/>
      <c r="BB44" s="320" t="s">
        <v>266</v>
      </c>
      <c r="BC44" s="319">
        <f>+(BC13+BC14)*0.3%</f>
        <v>825</v>
      </c>
      <c r="BD44" s="272"/>
      <c r="BE44" s="123"/>
      <c r="BG44" s="270"/>
      <c r="BH44" s="320" t="s">
        <v>266</v>
      </c>
      <c r="BI44" s="319">
        <f>+(BI13+BI14)*0.3%</f>
        <v>0</v>
      </c>
      <c r="BJ44" s="272"/>
      <c r="BK44" s="123"/>
    </row>
    <row r="45" spans="1:64" s="269" customFormat="1" ht="20.100000000000001" customHeight="1" x14ac:dyDescent="0.25">
      <c r="B45" s="270"/>
      <c r="C45" s="320" t="s">
        <v>267</v>
      </c>
      <c r="D45" s="319">
        <f>+(D13+D14)*0.2%</f>
        <v>140</v>
      </c>
      <c r="E45" s="272"/>
      <c r="F45" s="269" t="s">
        <v>290</v>
      </c>
      <c r="G45" s="273"/>
      <c r="H45" s="274"/>
      <c r="I45" s="275"/>
      <c r="K45" s="270"/>
      <c r="L45" s="320" t="s">
        <v>267</v>
      </c>
      <c r="M45" s="319">
        <f>+(M13+M14)*0.2%</f>
        <v>120</v>
      </c>
      <c r="N45" s="272"/>
      <c r="O45" s="123"/>
      <c r="Q45" s="270"/>
      <c r="R45" s="320" t="s">
        <v>267</v>
      </c>
      <c r="S45" s="319">
        <f>+(S13+S14)*0.2%</f>
        <v>1020</v>
      </c>
      <c r="T45" s="272"/>
      <c r="U45" s="123"/>
      <c r="W45" s="270"/>
      <c r="X45" s="320" t="s">
        <v>267</v>
      </c>
      <c r="Y45" s="319">
        <f>+(Y13+Y14)*0.2%</f>
        <v>416.40000000000003</v>
      </c>
      <c r="Z45" s="272"/>
      <c r="AA45" s="123"/>
      <c r="AC45" s="270"/>
      <c r="AD45" s="320" t="s">
        <v>267</v>
      </c>
      <c r="AE45" s="319">
        <f>+(AE13+AE14)*0.2%</f>
        <v>598</v>
      </c>
      <c r="AF45" s="272"/>
      <c r="AG45" s="123"/>
      <c r="AI45" s="270"/>
      <c r="AJ45" s="320" t="s">
        <v>267</v>
      </c>
      <c r="AK45" s="319">
        <f>+(AK13+AK14)*0.2%</f>
        <v>0</v>
      </c>
      <c r="AL45" s="272"/>
      <c r="AM45" s="123"/>
      <c r="AO45" s="270"/>
      <c r="AP45" s="320" t="s">
        <v>267</v>
      </c>
      <c r="AQ45" s="319">
        <f>+(AQ13+AQ14)*0.2%</f>
        <v>1200</v>
      </c>
      <c r="AR45" s="272"/>
      <c r="AS45" s="123"/>
      <c r="AU45" s="270"/>
      <c r="AV45" s="320" t="s">
        <v>267</v>
      </c>
      <c r="AW45" s="319">
        <f>+(AW13+AW14)*0.2%</f>
        <v>480</v>
      </c>
      <c r="AX45" s="272"/>
      <c r="AY45" s="123"/>
      <c r="BA45" s="270"/>
      <c r="BB45" s="320" t="s">
        <v>267</v>
      </c>
      <c r="BC45" s="319">
        <f>+(BC13+BC14)*0.2%</f>
        <v>550</v>
      </c>
      <c r="BD45" s="272"/>
      <c r="BE45" s="123"/>
      <c r="BG45" s="270"/>
      <c r="BH45" s="320" t="s">
        <v>267</v>
      </c>
      <c r="BI45" s="319">
        <f>+(BI13+BI14)*0.2%</f>
        <v>0</v>
      </c>
      <c r="BJ45" s="272"/>
      <c r="BK45" s="123"/>
    </row>
    <row r="46" spans="1:64" s="269" customFormat="1" ht="20.100000000000001" customHeight="1" x14ac:dyDescent="0.25">
      <c r="B46" s="270"/>
      <c r="C46" s="320"/>
      <c r="D46" s="319"/>
      <c r="E46" s="272"/>
      <c r="G46" s="273"/>
      <c r="H46" s="274"/>
      <c r="I46" s="275"/>
      <c r="K46" s="270"/>
      <c r="L46" s="271"/>
      <c r="M46" s="271"/>
      <c r="N46" s="272"/>
      <c r="O46" s="123"/>
      <c r="Q46" s="270"/>
      <c r="R46" s="271"/>
      <c r="S46" s="271"/>
      <c r="T46" s="272"/>
      <c r="U46" s="123"/>
      <c r="W46" s="270"/>
      <c r="X46" s="271"/>
      <c r="Y46" s="271"/>
      <c r="Z46" s="272"/>
      <c r="AA46" s="123"/>
      <c r="AC46" s="270"/>
      <c r="AD46" s="271"/>
      <c r="AE46" s="271"/>
      <c r="AF46" s="272"/>
      <c r="AG46" s="123"/>
      <c r="AI46" s="270"/>
      <c r="AJ46" s="271"/>
      <c r="AK46" s="271"/>
      <c r="AL46" s="272"/>
      <c r="AM46" s="123"/>
      <c r="AO46" s="270"/>
      <c r="AP46" s="271"/>
      <c r="AQ46" s="271"/>
      <c r="AR46" s="272"/>
      <c r="AS46" s="123"/>
      <c r="AU46" s="270"/>
      <c r="AV46" s="271"/>
      <c r="AW46" s="271"/>
      <c r="AX46" s="272"/>
      <c r="AY46" s="123"/>
      <c r="BA46" s="270"/>
      <c r="BB46" s="271"/>
      <c r="BC46" s="271"/>
      <c r="BD46" s="272"/>
      <c r="BE46" s="123"/>
      <c r="BG46" s="270"/>
      <c r="BH46" s="271"/>
      <c r="BI46" s="271"/>
      <c r="BJ46" s="272"/>
      <c r="BK46" s="123"/>
    </row>
    <row r="47" spans="1:64" s="81" customFormat="1" ht="15.75" thickBot="1" x14ac:dyDescent="0.3">
      <c r="B47" s="276"/>
      <c r="G47" s="277"/>
      <c r="H47" s="278"/>
      <c r="I47" s="279"/>
      <c r="J47" s="280" t="s">
        <v>228</v>
      </c>
      <c r="K47" s="276"/>
      <c r="Q47" s="276"/>
      <c r="W47" s="276"/>
      <c r="AC47" s="276"/>
      <c r="AI47" s="276"/>
      <c r="AO47" s="276"/>
      <c r="AU47" s="276"/>
      <c r="BA47" s="276"/>
      <c r="BG47" s="276"/>
    </row>
    <row r="48" spans="1:64" ht="24" customHeight="1" thickTop="1" thickBot="1" x14ac:dyDescent="0.3">
      <c r="A48" s="81" t="s">
        <v>0</v>
      </c>
      <c r="B48" s="101" t="s">
        <v>11</v>
      </c>
      <c r="C48" s="92" t="s">
        <v>25</v>
      </c>
      <c r="D48" s="20"/>
      <c r="E48" s="20" t="s">
        <v>12</v>
      </c>
      <c r="F48" s="20" t="s">
        <v>13</v>
      </c>
      <c r="G48" s="220" t="s">
        <v>217</v>
      </c>
      <c r="H48" s="220" t="s">
        <v>205</v>
      </c>
      <c r="I48" s="221" t="s">
        <v>216</v>
      </c>
      <c r="K48" s="101" t="s">
        <v>11</v>
      </c>
      <c r="L48" s="92" t="s">
        <v>25</v>
      </c>
      <c r="M48" s="93"/>
      <c r="N48" s="20" t="s">
        <v>12</v>
      </c>
      <c r="O48" s="21" t="s">
        <v>13</v>
      </c>
      <c r="P48" t="str">
        <f>P2</f>
        <v>J3</v>
      </c>
      <c r="Q48" s="101" t="s">
        <v>11</v>
      </c>
      <c r="R48" s="92" t="s">
        <v>25</v>
      </c>
      <c r="S48" s="93"/>
      <c r="T48" s="20" t="s">
        <v>12</v>
      </c>
      <c r="U48" s="21" t="s">
        <v>13</v>
      </c>
      <c r="V48" s="267" t="str">
        <f>V2</f>
        <v>J4</v>
      </c>
      <c r="W48" s="101" t="s">
        <v>11</v>
      </c>
      <c r="X48" s="92" t="s">
        <v>25</v>
      </c>
      <c r="Y48" s="93"/>
      <c r="Z48" s="20" t="s">
        <v>12</v>
      </c>
      <c r="AA48" s="21" t="s">
        <v>13</v>
      </c>
      <c r="AB48" t="str">
        <f>AB2</f>
        <v>J5</v>
      </c>
      <c r="AC48" s="101" t="s">
        <v>11</v>
      </c>
      <c r="AD48" s="92" t="s">
        <v>25</v>
      </c>
      <c r="AE48" s="93"/>
      <c r="AF48" s="20" t="s">
        <v>12</v>
      </c>
      <c r="AG48" s="21" t="s">
        <v>13</v>
      </c>
      <c r="AH48" t="str">
        <f>AH2</f>
        <v>J6</v>
      </c>
      <c r="AI48" s="101" t="s">
        <v>11</v>
      </c>
      <c r="AJ48" s="92" t="s">
        <v>25</v>
      </c>
      <c r="AK48" s="93"/>
      <c r="AL48" s="20" t="s">
        <v>12</v>
      </c>
      <c r="AM48" s="21" t="s">
        <v>13</v>
      </c>
      <c r="AN48" t="str">
        <f>AN2</f>
        <v>J7</v>
      </c>
      <c r="AO48" s="101" t="s">
        <v>11</v>
      </c>
      <c r="AP48" s="92" t="s">
        <v>25</v>
      </c>
      <c r="AQ48" s="93"/>
      <c r="AR48" s="20" t="s">
        <v>12</v>
      </c>
      <c r="AS48" s="21" t="s">
        <v>13</v>
      </c>
      <c r="AT48" t="str">
        <f>AT2</f>
        <v>J8</v>
      </c>
      <c r="AU48" s="101" t="s">
        <v>11</v>
      </c>
      <c r="AV48" s="92" t="s">
        <v>25</v>
      </c>
      <c r="AW48" s="93"/>
      <c r="AX48" s="20" t="s">
        <v>12</v>
      </c>
      <c r="AY48" s="21" t="s">
        <v>13</v>
      </c>
      <c r="AZ48" t="str">
        <f>AZ2</f>
        <v>J9</v>
      </c>
      <c r="BA48" s="101" t="s">
        <v>11</v>
      </c>
      <c r="BB48" s="92" t="s">
        <v>25</v>
      </c>
      <c r="BC48" s="93"/>
      <c r="BD48" s="20" t="s">
        <v>12</v>
      </c>
      <c r="BE48" s="21" t="s">
        <v>13</v>
      </c>
      <c r="BF48" t="str">
        <f>BF2</f>
        <v>J10</v>
      </c>
      <c r="BG48" s="101" t="s">
        <v>11</v>
      </c>
      <c r="BH48" s="92" t="s">
        <v>25</v>
      </c>
      <c r="BI48" s="93"/>
      <c r="BJ48" s="20" t="s">
        <v>12</v>
      </c>
      <c r="BK48" s="21" t="s">
        <v>13</v>
      </c>
      <c r="BL48" s="46"/>
    </row>
    <row r="49" spans="1:64" ht="20.100000000000001" customHeight="1" thickTop="1" x14ac:dyDescent="0.25">
      <c r="A49" s="81"/>
      <c r="B49" s="95" t="s">
        <v>16</v>
      </c>
      <c r="C49" s="203" t="s">
        <v>308</v>
      </c>
      <c r="D49" s="203"/>
      <c r="E49" s="324">
        <f>+C5</f>
        <v>0</v>
      </c>
      <c r="F49" s="150"/>
      <c r="G49" s="226" t="s">
        <v>93</v>
      </c>
      <c r="H49" s="211" t="s">
        <v>218</v>
      </c>
      <c r="I49" s="206">
        <v>1</v>
      </c>
      <c r="J49" s="253"/>
      <c r="K49" s="95" t="s">
        <v>16</v>
      </c>
      <c r="L49" s="203" t="s">
        <v>308</v>
      </c>
      <c r="M49" s="203"/>
      <c r="N49" s="324">
        <f>+L5</f>
        <v>0</v>
      </c>
      <c r="O49" s="150"/>
      <c r="Q49" s="95" t="s">
        <v>16</v>
      </c>
      <c r="R49" s="203" t="s">
        <v>308</v>
      </c>
      <c r="S49" s="203"/>
      <c r="T49" s="324">
        <f>+R5</f>
        <v>0</v>
      </c>
      <c r="U49" s="150"/>
      <c r="V49" s="267"/>
      <c r="W49" s="95" t="s">
        <v>16</v>
      </c>
      <c r="X49" s="203" t="s">
        <v>308</v>
      </c>
      <c r="Y49" s="203"/>
      <c r="Z49" s="324">
        <f>+X5</f>
        <v>32705</v>
      </c>
      <c r="AA49" s="150"/>
      <c r="AC49" s="95" t="s">
        <v>16</v>
      </c>
      <c r="AD49" s="203" t="s">
        <v>308</v>
      </c>
      <c r="AE49" s="203"/>
      <c r="AF49" s="324">
        <f>+AD5</f>
        <v>0</v>
      </c>
      <c r="AG49" s="150"/>
      <c r="AI49" s="95" t="s">
        <v>16</v>
      </c>
      <c r="AJ49" s="203" t="s">
        <v>308</v>
      </c>
      <c r="AK49" s="203"/>
      <c r="AL49" s="324">
        <f>+AJ5</f>
        <v>0</v>
      </c>
      <c r="AM49" s="150"/>
      <c r="AO49" s="95" t="s">
        <v>16</v>
      </c>
      <c r="AP49" s="203" t="s">
        <v>308</v>
      </c>
      <c r="AQ49" s="203"/>
      <c r="AR49" s="324">
        <f>+AP5</f>
        <v>54840</v>
      </c>
      <c r="AS49" s="150"/>
      <c r="AU49" s="95" t="s">
        <v>16</v>
      </c>
      <c r="AV49" s="203" t="s">
        <v>308</v>
      </c>
      <c r="AW49" s="203"/>
      <c r="AX49" s="324">
        <f>+AV5</f>
        <v>0</v>
      </c>
      <c r="AY49" s="150"/>
      <c r="BA49" s="95" t="s">
        <v>16</v>
      </c>
      <c r="BB49" s="203" t="s">
        <v>308</v>
      </c>
      <c r="BC49" s="203"/>
      <c r="BD49" s="324">
        <f>+BB5</f>
        <v>0</v>
      </c>
      <c r="BE49" s="150"/>
      <c r="BG49" s="95" t="s">
        <v>16</v>
      </c>
      <c r="BH49" s="203" t="s">
        <v>308</v>
      </c>
      <c r="BI49" s="203"/>
      <c r="BJ49" s="324">
        <f>+BH5</f>
        <v>20000</v>
      </c>
      <c r="BK49" s="150"/>
      <c r="BL49" s="47"/>
    </row>
    <row r="50" spans="1:64" ht="20.100000000000001" customHeight="1" x14ac:dyDescent="0.25">
      <c r="A50" s="81"/>
      <c r="B50" s="95"/>
      <c r="C50" s="148" t="s">
        <v>322</v>
      </c>
      <c r="D50" s="149"/>
      <c r="E50" s="186"/>
      <c r="F50" s="186">
        <f>+E49</f>
        <v>0</v>
      </c>
      <c r="G50" s="227" t="s">
        <v>93</v>
      </c>
      <c r="H50" s="196" t="s">
        <v>218</v>
      </c>
      <c r="I50" s="190">
        <f>I49</f>
        <v>1</v>
      </c>
      <c r="J50" s="253"/>
      <c r="K50" s="95"/>
      <c r="L50" s="148" t="s">
        <v>322</v>
      </c>
      <c r="M50" s="149"/>
      <c r="N50" s="186"/>
      <c r="O50" s="186">
        <f>+N49</f>
        <v>0</v>
      </c>
      <c r="Q50" s="95"/>
      <c r="R50" s="148" t="s">
        <v>322</v>
      </c>
      <c r="S50" s="149"/>
      <c r="T50" s="186"/>
      <c r="U50" s="186">
        <f>+T49</f>
        <v>0</v>
      </c>
      <c r="V50" s="267"/>
      <c r="W50" s="95"/>
      <c r="X50" s="148" t="s">
        <v>322</v>
      </c>
      <c r="Y50" s="149"/>
      <c r="Z50" s="186"/>
      <c r="AA50" s="186">
        <f>+Z49</f>
        <v>32705</v>
      </c>
      <c r="AC50" s="95"/>
      <c r="AD50" s="148" t="s">
        <v>322</v>
      </c>
      <c r="AE50" s="149"/>
      <c r="AF50" s="186"/>
      <c r="AG50" s="186">
        <f>+AF49</f>
        <v>0</v>
      </c>
      <c r="AI50" s="95"/>
      <c r="AJ50" s="148" t="s">
        <v>322</v>
      </c>
      <c r="AK50" s="149"/>
      <c r="AL50" s="186"/>
      <c r="AM50" s="186">
        <f>+AL49</f>
        <v>0</v>
      </c>
      <c r="AO50" s="95"/>
      <c r="AP50" s="148" t="s">
        <v>322</v>
      </c>
      <c r="AQ50" s="149"/>
      <c r="AR50" s="186"/>
      <c r="AS50" s="186">
        <f>+AR49</f>
        <v>54840</v>
      </c>
      <c r="AU50" s="95"/>
      <c r="AV50" s="148" t="s">
        <v>322</v>
      </c>
      <c r="AW50" s="149"/>
      <c r="AX50" s="186"/>
      <c r="AY50" s="186">
        <f>+AX49</f>
        <v>0</v>
      </c>
      <c r="BA50" s="95"/>
      <c r="BB50" s="148" t="s">
        <v>322</v>
      </c>
      <c r="BC50" s="149"/>
      <c r="BD50" s="186"/>
      <c r="BE50" s="186">
        <f>+BD49</f>
        <v>0</v>
      </c>
      <c r="BG50" s="95"/>
      <c r="BH50" s="148" t="s">
        <v>322</v>
      </c>
      <c r="BI50" s="149"/>
      <c r="BJ50" s="186"/>
      <c r="BK50" s="186">
        <f>+BJ49</f>
        <v>20000</v>
      </c>
    </row>
    <row r="51" spans="1:64" ht="20.100000000000001" customHeight="1" x14ac:dyDescent="0.25">
      <c r="A51" s="81"/>
      <c r="B51" s="95"/>
      <c r="C51" s="151" t="s">
        <v>323</v>
      </c>
      <c r="D51" s="152"/>
      <c r="E51" s="187">
        <f>+E49</f>
        <v>0</v>
      </c>
      <c r="F51" s="187"/>
      <c r="G51" s="228" t="s">
        <v>173</v>
      </c>
      <c r="H51" s="197" t="s">
        <v>218</v>
      </c>
      <c r="I51" s="190">
        <f>I49+1</f>
        <v>2</v>
      </c>
      <c r="J51" s="253"/>
      <c r="K51" s="95"/>
      <c r="L51" s="151" t="s">
        <v>323</v>
      </c>
      <c r="M51" s="152"/>
      <c r="N51" s="187">
        <f>+N49</f>
        <v>0</v>
      </c>
      <c r="O51" s="187"/>
      <c r="Q51" s="95"/>
      <c r="R51" s="151" t="s">
        <v>323</v>
      </c>
      <c r="S51" s="152"/>
      <c r="T51" s="187">
        <f>+T49</f>
        <v>0</v>
      </c>
      <c r="U51" s="187"/>
      <c r="V51" s="267"/>
      <c r="W51" s="95"/>
      <c r="X51" s="151" t="s">
        <v>323</v>
      </c>
      <c r="Y51" s="152"/>
      <c r="Z51" s="187">
        <f>+Z49</f>
        <v>32705</v>
      </c>
      <c r="AA51" s="187"/>
      <c r="AC51" s="95"/>
      <c r="AD51" s="151" t="s">
        <v>323</v>
      </c>
      <c r="AE51" s="152"/>
      <c r="AF51" s="187">
        <f>+AF49</f>
        <v>0</v>
      </c>
      <c r="AG51" s="187"/>
      <c r="AI51" s="95"/>
      <c r="AJ51" s="151" t="s">
        <v>323</v>
      </c>
      <c r="AK51" s="152"/>
      <c r="AL51" s="187">
        <f>+AL49</f>
        <v>0</v>
      </c>
      <c r="AM51" s="187"/>
      <c r="AO51" s="95"/>
      <c r="AP51" s="151" t="s">
        <v>323</v>
      </c>
      <c r="AQ51" s="152"/>
      <c r="AR51" s="187">
        <f>+AR49</f>
        <v>54840</v>
      </c>
      <c r="AS51" s="187"/>
      <c r="AU51" s="95"/>
      <c r="AV51" s="151" t="s">
        <v>323</v>
      </c>
      <c r="AW51" s="152"/>
      <c r="AX51" s="187">
        <f>+AX49</f>
        <v>0</v>
      </c>
      <c r="AY51" s="187"/>
      <c r="BA51" s="95"/>
      <c r="BB51" s="151" t="s">
        <v>323</v>
      </c>
      <c r="BC51" s="152"/>
      <c r="BD51" s="187">
        <f>+BD49</f>
        <v>0</v>
      </c>
      <c r="BE51" s="187"/>
      <c r="BG51" s="95"/>
      <c r="BH51" s="151" t="s">
        <v>323</v>
      </c>
      <c r="BI51" s="152"/>
      <c r="BJ51" s="187">
        <f>+BJ49</f>
        <v>20000</v>
      </c>
      <c r="BK51" s="187"/>
    </row>
    <row r="52" spans="1:64" ht="20.100000000000001" customHeight="1" x14ac:dyDescent="0.25">
      <c r="A52" s="81"/>
      <c r="B52" s="95"/>
      <c r="C52" s="153" t="s">
        <v>324</v>
      </c>
      <c r="D52" s="152"/>
      <c r="E52" s="187"/>
      <c r="F52" s="187">
        <f>+E51</f>
        <v>0</v>
      </c>
      <c r="G52" s="228" t="s">
        <v>173</v>
      </c>
      <c r="H52" s="197" t="s">
        <v>218</v>
      </c>
      <c r="I52" s="190">
        <f>I51</f>
        <v>2</v>
      </c>
      <c r="J52" s="253"/>
      <c r="K52" s="95"/>
      <c r="L52" s="153" t="s">
        <v>324</v>
      </c>
      <c r="M52" s="152"/>
      <c r="N52" s="187"/>
      <c r="O52" s="187">
        <f>+N51</f>
        <v>0</v>
      </c>
      <c r="Q52" s="95"/>
      <c r="R52" s="153" t="s">
        <v>324</v>
      </c>
      <c r="S52" s="152"/>
      <c r="T52" s="187"/>
      <c r="U52" s="187">
        <f>+T51</f>
        <v>0</v>
      </c>
      <c r="V52" s="267"/>
      <c r="W52" s="95"/>
      <c r="X52" s="153" t="s">
        <v>324</v>
      </c>
      <c r="Y52" s="152"/>
      <c r="Z52" s="187"/>
      <c r="AA52" s="187">
        <f>+Z51</f>
        <v>32705</v>
      </c>
      <c r="AC52" s="95"/>
      <c r="AD52" s="153" t="s">
        <v>324</v>
      </c>
      <c r="AE52" s="152"/>
      <c r="AF52" s="187"/>
      <c r="AG52" s="187">
        <f>+AF51</f>
        <v>0</v>
      </c>
      <c r="AI52" s="95"/>
      <c r="AJ52" s="153" t="s">
        <v>324</v>
      </c>
      <c r="AK52" s="152"/>
      <c r="AL52" s="187"/>
      <c r="AM52" s="187">
        <f>+AL51</f>
        <v>0</v>
      </c>
      <c r="AO52" s="95"/>
      <c r="AP52" s="153" t="s">
        <v>324</v>
      </c>
      <c r="AQ52" s="152"/>
      <c r="AR52" s="187"/>
      <c r="AS52" s="187">
        <f>+AR51</f>
        <v>54840</v>
      </c>
      <c r="AU52" s="95"/>
      <c r="AV52" s="153" t="s">
        <v>324</v>
      </c>
      <c r="AW52" s="152"/>
      <c r="AX52" s="187"/>
      <c r="AY52" s="187">
        <f>+AX51</f>
        <v>0</v>
      </c>
      <c r="BA52" s="95"/>
      <c r="BB52" s="153" t="s">
        <v>324</v>
      </c>
      <c r="BC52" s="152"/>
      <c r="BD52" s="187"/>
      <c r="BE52" s="187">
        <f>+BD51</f>
        <v>0</v>
      </c>
      <c r="BG52" s="95"/>
      <c r="BH52" s="153" t="s">
        <v>324</v>
      </c>
      <c r="BI52" s="152"/>
      <c r="BJ52" s="187"/>
      <c r="BK52" s="187">
        <f>+BJ51</f>
        <v>20000</v>
      </c>
    </row>
    <row r="53" spans="1:64" ht="20.100000000000001" customHeight="1" x14ac:dyDescent="0.25">
      <c r="A53" s="81"/>
      <c r="B53" s="95"/>
      <c r="C53" s="155" t="s">
        <v>324</v>
      </c>
      <c r="D53" s="168"/>
      <c r="E53" s="188">
        <f>+E51</f>
        <v>0</v>
      </c>
      <c r="F53" s="188"/>
      <c r="G53" s="229" t="s">
        <v>174</v>
      </c>
      <c r="H53" s="198" t="s">
        <v>218</v>
      </c>
      <c r="I53" s="190">
        <f t="shared" ref="I53" si="0">I51+1</f>
        <v>3</v>
      </c>
      <c r="J53" s="253"/>
      <c r="K53" s="95"/>
      <c r="L53" s="155" t="s">
        <v>324</v>
      </c>
      <c r="M53" s="168"/>
      <c r="N53" s="188">
        <f>+N51</f>
        <v>0</v>
      </c>
      <c r="O53" s="188"/>
      <c r="Q53" s="95"/>
      <c r="R53" s="155" t="s">
        <v>324</v>
      </c>
      <c r="S53" s="168"/>
      <c r="T53" s="188">
        <f>+T51</f>
        <v>0</v>
      </c>
      <c r="U53" s="188"/>
      <c r="V53" s="267"/>
      <c r="W53" s="95"/>
      <c r="X53" s="155" t="s">
        <v>324</v>
      </c>
      <c r="Y53" s="168"/>
      <c r="Z53" s="188">
        <f>+Z51</f>
        <v>32705</v>
      </c>
      <c r="AA53" s="188"/>
      <c r="AC53" s="95"/>
      <c r="AD53" s="155" t="s">
        <v>324</v>
      </c>
      <c r="AE53" s="168"/>
      <c r="AF53" s="188">
        <f>+AF51</f>
        <v>0</v>
      </c>
      <c r="AG53" s="188"/>
      <c r="AI53" s="95"/>
      <c r="AJ53" s="155" t="s">
        <v>324</v>
      </c>
      <c r="AK53" s="168"/>
      <c r="AL53" s="188">
        <f>+AL51</f>
        <v>0</v>
      </c>
      <c r="AM53" s="188"/>
      <c r="AO53" s="95"/>
      <c r="AP53" s="155" t="s">
        <v>324</v>
      </c>
      <c r="AQ53" s="168"/>
      <c r="AR53" s="188">
        <f>+AR51</f>
        <v>54840</v>
      </c>
      <c r="AS53" s="188"/>
      <c r="AU53" s="95"/>
      <c r="AV53" s="155" t="s">
        <v>324</v>
      </c>
      <c r="AW53" s="168"/>
      <c r="AX53" s="188">
        <f>+AX51</f>
        <v>0</v>
      </c>
      <c r="AY53" s="188"/>
      <c r="BA53" s="95"/>
      <c r="BB53" s="155" t="s">
        <v>324</v>
      </c>
      <c r="BC53" s="168"/>
      <c r="BD53" s="188">
        <f>+BD51</f>
        <v>0</v>
      </c>
      <c r="BE53" s="188"/>
      <c r="BG53" s="95"/>
      <c r="BH53" s="155" t="s">
        <v>324</v>
      </c>
      <c r="BI53" s="168"/>
      <c r="BJ53" s="188">
        <f>+BJ51</f>
        <v>20000</v>
      </c>
      <c r="BK53" s="188"/>
    </row>
    <row r="54" spans="1:64" ht="20.100000000000001" customHeight="1" x14ac:dyDescent="0.25">
      <c r="A54" s="81"/>
      <c r="B54" s="96"/>
      <c r="C54" s="158" t="s">
        <v>325</v>
      </c>
      <c r="D54" s="159"/>
      <c r="E54" s="160"/>
      <c r="F54" s="160">
        <f>+E49</f>
        <v>0</v>
      </c>
      <c r="G54" s="230" t="s">
        <v>174</v>
      </c>
      <c r="H54" s="207" t="s">
        <v>218</v>
      </c>
      <c r="I54" s="208">
        <f t="shared" ref="I54" si="1">I53</f>
        <v>3</v>
      </c>
      <c r="J54" s="253"/>
      <c r="K54" s="96"/>
      <c r="L54" s="158" t="s">
        <v>325</v>
      </c>
      <c r="M54" s="159"/>
      <c r="N54" s="160"/>
      <c r="O54" s="160">
        <f>+N49</f>
        <v>0</v>
      </c>
      <c r="Q54" s="96"/>
      <c r="R54" s="158" t="s">
        <v>325</v>
      </c>
      <c r="S54" s="159"/>
      <c r="T54" s="160"/>
      <c r="U54" s="160">
        <f>+T49</f>
        <v>0</v>
      </c>
      <c r="V54" s="267"/>
      <c r="W54" s="96"/>
      <c r="X54" s="158" t="s">
        <v>325</v>
      </c>
      <c r="Y54" s="159"/>
      <c r="Z54" s="160"/>
      <c r="AA54" s="160">
        <f>+Z49</f>
        <v>32705</v>
      </c>
      <c r="AC54" s="96"/>
      <c r="AD54" s="158" t="s">
        <v>325</v>
      </c>
      <c r="AE54" s="159"/>
      <c r="AF54" s="160"/>
      <c r="AG54" s="160">
        <f>+AF49</f>
        <v>0</v>
      </c>
      <c r="AI54" s="96"/>
      <c r="AJ54" s="158" t="s">
        <v>325</v>
      </c>
      <c r="AK54" s="159"/>
      <c r="AL54" s="160"/>
      <c r="AM54" s="160">
        <f>+AL49</f>
        <v>0</v>
      </c>
      <c r="AO54" s="96"/>
      <c r="AP54" s="158" t="s">
        <v>325</v>
      </c>
      <c r="AQ54" s="159"/>
      <c r="AR54" s="160"/>
      <c r="AS54" s="160">
        <f>+AR49</f>
        <v>54840</v>
      </c>
      <c r="AU54" s="96"/>
      <c r="AV54" s="158" t="s">
        <v>325</v>
      </c>
      <c r="AW54" s="159"/>
      <c r="AX54" s="160"/>
      <c r="AY54" s="160">
        <f>+AX49</f>
        <v>0</v>
      </c>
      <c r="BA54" s="96"/>
      <c r="BB54" s="158" t="s">
        <v>325</v>
      </c>
      <c r="BC54" s="159"/>
      <c r="BD54" s="160"/>
      <c r="BE54" s="160">
        <f>+BD49</f>
        <v>0</v>
      </c>
      <c r="BG54" s="96"/>
      <c r="BH54" s="158" t="s">
        <v>325</v>
      </c>
      <c r="BI54" s="159"/>
      <c r="BJ54" s="160"/>
      <c r="BK54" s="160">
        <f>+BJ49</f>
        <v>20000</v>
      </c>
    </row>
    <row r="55" spans="1:64" ht="20.100000000000001" customHeight="1" x14ac:dyDescent="0.25">
      <c r="A55" s="81"/>
      <c r="B55" s="352" t="s">
        <v>317</v>
      </c>
      <c r="C55" s="147" t="s">
        <v>308</v>
      </c>
      <c r="D55" s="222"/>
      <c r="E55" s="150">
        <f>F56</f>
        <v>2700</v>
      </c>
      <c r="F55" s="204"/>
      <c r="G55" s="226" t="s">
        <v>93</v>
      </c>
      <c r="H55" s="205" t="s">
        <v>313</v>
      </c>
      <c r="I55" s="206">
        <f t="shared" ref="I55" si="2">I53+1</f>
        <v>4</v>
      </c>
      <c r="J55" s="251"/>
      <c r="K55" s="352" t="s">
        <v>317</v>
      </c>
      <c r="L55" s="147" t="s">
        <v>308</v>
      </c>
      <c r="M55" s="222"/>
      <c r="N55" s="150">
        <f>O56</f>
        <v>3600</v>
      </c>
      <c r="O55" s="204"/>
      <c r="Q55" s="352" t="s">
        <v>317</v>
      </c>
      <c r="R55" s="147" t="s">
        <v>308</v>
      </c>
      <c r="S55" s="222"/>
      <c r="T55" s="150">
        <f>U56</f>
        <v>6100</v>
      </c>
      <c r="U55" s="204"/>
      <c r="V55" s="267"/>
      <c r="W55" s="352" t="s">
        <v>317</v>
      </c>
      <c r="X55" s="147" t="s">
        <v>308</v>
      </c>
      <c r="Y55" s="222"/>
      <c r="Z55" s="150">
        <f>AA56</f>
        <v>3082</v>
      </c>
      <c r="AA55" s="204"/>
      <c r="AC55" s="352" t="s">
        <v>317</v>
      </c>
      <c r="AD55" s="147" t="s">
        <v>308</v>
      </c>
      <c r="AE55" s="222"/>
      <c r="AF55" s="150">
        <f>AG56</f>
        <v>4990</v>
      </c>
      <c r="AG55" s="204"/>
      <c r="AI55" s="352" t="s">
        <v>317</v>
      </c>
      <c r="AJ55" s="147" t="s">
        <v>308</v>
      </c>
      <c r="AK55" s="222"/>
      <c r="AL55" s="150">
        <f>AM56</f>
        <v>0</v>
      </c>
      <c r="AM55" s="204"/>
      <c r="AO55" s="352" t="s">
        <v>317</v>
      </c>
      <c r="AP55" s="147" t="s">
        <v>308</v>
      </c>
      <c r="AQ55" s="222"/>
      <c r="AR55" s="150">
        <f>AS56</f>
        <v>6500</v>
      </c>
      <c r="AS55" s="204"/>
      <c r="AU55" s="352" t="s">
        <v>317</v>
      </c>
      <c r="AV55" s="147" t="s">
        <v>308</v>
      </c>
      <c r="AW55" s="222"/>
      <c r="AX55" s="150">
        <f>AY56</f>
        <v>4400</v>
      </c>
      <c r="AY55" s="204"/>
      <c r="BA55" s="352" t="s">
        <v>317</v>
      </c>
      <c r="BB55" s="147" t="s">
        <v>308</v>
      </c>
      <c r="BC55" s="222"/>
      <c r="BD55" s="150">
        <f>BE56</f>
        <v>3750</v>
      </c>
      <c r="BE55" s="204"/>
      <c r="BG55" s="352" t="s">
        <v>317</v>
      </c>
      <c r="BH55" s="147" t="s">
        <v>308</v>
      </c>
      <c r="BI55" s="222"/>
      <c r="BJ55" s="150">
        <f>BK56</f>
        <v>2500</v>
      </c>
      <c r="BK55" s="204"/>
    </row>
    <row r="56" spans="1:64" ht="20.100000000000001" customHeight="1" x14ac:dyDescent="0.25">
      <c r="A56" s="81"/>
      <c r="B56" s="353" t="s">
        <v>310</v>
      </c>
      <c r="C56" s="382" t="s">
        <v>327</v>
      </c>
      <c r="D56" s="149"/>
      <c r="E56" s="186"/>
      <c r="F56" s="326">
        <f>+C6+C7+C8</f>
        <v>2700</v>
      </c>
      <c r="G56" s="227" t="s">
        <v>93</v>
      </c>
      <c r="H56" s="199" t="s">
        <v>332</v>
      </c>
      <c r="I56" s="190">
        <f t="shared" ref="I56" si="3">I55</f>
        <v>4</v>
      </c>
      <c r="J56" s="251"/>
      <c r="K56" s="353" t="s">
        <v>310</v>
      </c>
      <c r="L56" s="382" t="s">
        <v>327</v>
      </c>
      <c r="M56" s="149"/>
      <c r="N56" s="186"/>
      <c r="O56" s="326">
        <f>+L6+L7+L8</f>
        <v>3600</v>
      </c>
      <c r="Q56" s="353" t="s">
        <v>310</v>
      </c>
      <c r="R56" s="382" t="s">
        <v>327</v>
      </c>
      <c r="S56" s="149"/>
      <c r="T56" s="186"/>
      <c r="U56" s="326">
        <f>+R6+R7+R8</f>
        <v>6100</v>
      </c>
      <c r="V56" s="267"/>
      <c r="W56" s="353" t="s">
        <v>310</v>
      </c>
      <c r="X56" s="382" t="s">
        <v>327</v>
      </c>
      <c r="Y56" s="149"/>
      <c r="Z56" s="186"/>
      <c r="AA56" s="326">
        <f>+X6+X7+X8</f>
        <v>3082</v>
      </c>
      <c r="AC56" s="353" t="s">
        <v>310</v>
      </c>
      <c r="AD56" s="382" t="s">
        <v>327</v>
      </c>
      <c r="AE56" s="149"/>
      <c r="AF56" s="186"/>
      <c r="AG56" s="326">
        <f>+AD6+AD7+AD8</f>
        <v>4990</v>
      </c>
      <c r="AI56" s="353" t="s">
        <v>310</v>
      </c>
      <c r="AJ56" s="382" t="s">
        <v>327</v>
      </c>
      <c r="AK56" s="149"/>
      <c r="AL56" s="186"/>
      <c r="AM56" s="326">
        <f>+AJ6+AJ7+AJ8</f>
        <v>0</v>
      </c>
      <c r="AO56" s="353" t="s">
        <v>310</v>
      </c>
      <c r="AP56" s="382" t="s">
        <v>327</v>
      </c>
      <c r="AQ56" s="149"/>
      <c r="AR56" s="186"/>
      <c r="AS56" s="326">
        <f>+AP6+AP7+AP8</f>
        <v>6500</v>
      </c>
      <c r="AU56" s="353" t="s">
        <v>310</v>
      </c>
      <c r="AV56" s="382" t="s">
        <v>327</v>
      </c>
      <c r="AW56" s="149"/>
      <c r="AX56" s="186"/>
      <c r="AY56" s="326">
        <f>+AV6+AV7+AV8</f>
        <v>4400</v>
      </c>
      <c r="BA56" s="353" t="s">
        <v>310</v>
      </c>
      <c r="BB56" s="382" t="s">
        <v>327</v>
      </c>
      <c r="BC56" s="149"/>
      <c r="BD56" s="186"/>
      <c r="BE56" s="326">
        <f>+BB6+BB7+BB8</f>
        <v>3750</v>
      </c>
      <c r="BG56" s="353" t="s">
        <v>310</v>
      </c>
      <c r="BH56" s="382" t="s">
        <v>327</v>
      </c>
      <c r="BI56" s="149"/>
      <c r="BJ56" s="186"/>
      <c r="BK56" s="326">
        <f>+BH6+BH7+BH8</f>
        <v>2500</v>
      </c>
    </row>
    <row r="57" spans="1:64" ht="20.100000000000001" customHeight="1" x14ac:dyDescent="0.25">
      <c r="A57" s="81"/>
      <c r="B57" s="353" t="s">
        <v>311</v>
      </c>
      <c r="C57" s="151" t="s">
        <v>323</v>
      </c>
      <c r="D57" s="152"/>
      <c r="E57" s="187">
        <f>F56</f>
        <v>2700</v>
      </c>
      <c r="F57" s="187"/>
      <c r="G57" s="228" t="s">
        <v>173</v>
      </c>
      <c r="H57" s="197" t="s">
        <v>207</v>
      </c>
      <c r="I57" s="190">
        <f t="shared" ref="I57" si="4">I55+1</f>
        <v>5</v>
      </c>
      <c r="J57" s="251"/>
      <c r="K57" s="353" t="s">
        <v>311</v>
      </c>
      <c r="L57" s="151" t="s">
        <v>323</v>
      </c>
      <c r="M57" s="152"/>
      <c r="N57" s="187">
        <f>O56</f>
        <v>3600</v>
      </c>
      <c r="O57" s="187"/>
      <c r="Q57" s="353" t="s">
        <v>311</v>
      </c>
      <c r="R57" s="151" t="s">
        <v>323</v>
      </c>
      <c r="S57" s="152"/>
      <c r="T57" s="187">
        <f>U56</f>
        <v>6100</v>
      </c>
      <c r="U57" s="187"/>
      <c r="V57" s="267"/>
      <c r="W57" s="353" t="s">
        <v>311</v>
      </c>
      <c r="X57" s="151" t="s">
        <v>323</v>
      </c>
      <c r="Y57" s="152"/>
      <c r="Z57" s="187">
        <f>AA56</f>
        <v>3082</v>
      </c>
      <c r="AA57" s="187"/>
      <c r="AC57" s="353" t="s">
        <v>311</v>
      </c>
      <c r="AD57" s="151" t="s">
        <v>323</v>
      </c>
      <c r="AE57" s="152"/>
      <c r="AF57" s="187">
        <f>AG56</f>
        <v>4990</v>
      </c>
      <c r="AG57" s="187"/>
      <c r="AI57" s="353" t="s">
        <v>311</v>
      </c>
      <c r="AJ57" s="151" t="s">
        <v>323</v>
      </c>
      <c r="AK57" s="152"/>
      <c r="AL57" s="187">
        <f>AM56</f>
        <v>0</v>
      </c>
      <c r="AM57" s="187"/>
      <c r="AO57" s="353" t="s">
        <v>311</v>
      </c>
      <c r="AP57" s="151" t="s">
        <v>323</v>
      </c>
      <c r="AQ57" s="152"/>
      <c r="AR57" s="187">
        <f>AS56</f>
        <v>6500</v>
      </c>
      <c r="AS57" s="187"/>
      <c r="AT57" s="171"/>
      <c r="AU57" s="353" t="s">
        <v>311</v>
      </c>
      <c r="AV57" s="151" t="s">
        <v>323</v>
      </c>
      <c r="AW57" s="152"/>
      <c r="AX57" s="187">
        <f>AY56</f>
        <v>4400</v>
      </c>
      <c r="AY57" s="187"/>
      <c r="BA57" s="353" t="s">
        <v>311</v>
      </c>
      <c r="BB57" s="151" t="s">
        <v>323</v>
      </c>
      <c r="BC57" s="152"/>
      <c r="BD57" s="187">
        <f>BE56</f>
        <v>3750</v>
      </c>
      <c r="BE57" s="187"/>
      <c r="BG57" s="353" t="s">
        <v>311</v>
      </c>
      <c r="BH57" s="151" t="s">
        <v>323</v>
      </c>
      <c r="BI57" s="152"/>
      <c r="BJ57" s="187">
        <f>BK56</f>
        <v>2500</v>
      </c>
      <c r="BK57" s="187"/>
    </row>
    <row r="58" spans="1:64" ht="20.100000000000001" customHeight="1" x14ac:dyDescent="0.25">
      <c r="A58" s="81"/>
      <c r="B58" s="354"/>
      <c r="C58" s="153" t="s">
        <v>324</v>
      </c>
      <c r="D58" s="152"/>
      <c r="E58" s="187"/>
      <c r="F58" s="187">
        <f>F56</f>
        <v>2700</v>
      </c>
      <c r="G58" s="228" t="s">
        <v>173</v>
      </c>
      <c r="H58" s="197" t="s">
        <v>207</v>
      </c>
      <c r="I58" s="190">
        <f t="shared" ref="I58" si="5">I57</f>
        <v>5</v>
      </c>
      <c r="J58" s="251"/>
      <c r="K58" s="354"/>
      <c r="L58" s="153" t="s">
        <v>324</v>
      </c>
      <c r="M58" s="152"/>
      <c r="N58" s="187"/>
      <c r="O58" s="187">
        <f>O56</f>
        <v>3600</v>
      </c>
      <c r="Q58" s="354"/>
      <c r="R58" s="153" t="s">
        <v>324</v>
      </c>
      <c r="S58" s="152"/>
      <c r="T58" s="187"/>
      <c r="U58" s="187">
        <f>U56</f>
        <v>6100</v>
      </c>
      <c r="V58" s="267"/>
      <c r="W58" s="354"/>
      <c r="X58" s="153" t="s">
        <v>324</v>
      </c>
      <c r="Y58" s="152"/>
      <c r="Z58" s="187"/>
      <c r="AA58" s="187">
        <f>AA56</f>
        <v>3082</v>
      </c>
      <c r="AC58" s="354"/>
      <c r="AD58" s="153" t="s">
        <v>324</v>
      </c>
      <c r="AE58" s="152"/>
      <c r="AF58" s="187"/>
      <c r="AG58" s="187">
        <f>AG56</f>
        <v>4990</v>
      </c>
      <c r="AI58" s="354"/>
      <c r="AJ58" s="153" t="s">
        <v>324</v>
      </c>
      <c r="AK58" s="152"/>
      <c r="AL58" s="187"/>
      <c r="AM58" s="187">
        <f>AM56</f>
        <v>0</v>
      </c>
      <c r="AO58" s="354"/>
      <c r="AP58" s="153" t="s">
        <v>324</v>
      </c>
      <c r="AQ58" s="152"/>
      <c r="AR58" s="187"/>
      <c r="AS58" s="187">
        <f>AS56</f>
        <v>6500</v>
      </c>
      <c r="AT58" s="171"/>
      <c r="AU58" s="354"/>
      <c r="AV58" s="153" t="s">
        <v>324</v>
      </c>
      <c r="AW58" s="152"/>
      <c r="AX58" s="187"/>
      <c r="AY58" s="187">
        <f>AY56</f>
        <v>4400</v>
      </c>
      <c r="BA58" s="354"/>
      <c r="BB58" s="153" t="s">
        <v>324</v>
      </c>
      <c r="BC58" s="152"/>
      <c r="BD58" s="187"/>
      <c r="BE58" s="187">
        <f>BE56</f>
        <v>3750</v>
      </c>
      <c r="BG58" s="354"/>
      <c r="BH58" s="153" t="s">
        <v>324</v>
      </c>
      <c r="BI58" s="152"/>
      <c r="BJ58" s="187"/>
      <c r="BK58" s="187">
        <f>BK56</f>
        <v>2500</v>
      </c>
    </row>
    <row r="59" spans="1:64" ht="20.100000000000001" customHeight="1" x14ac:dyDescent="0.25">
      <c r="A59" s="81"/>
      <c r="B59" s="354"/>
      <c r="C59" s="155" t="s">
        <v>324</v>
      </c>
      <c r="D59" s="168"/>
      <c r="E59" s="188">
        <f>F56</f>
        <v>2700</v>
      </c>
      <c r="F59" s="188"/>
      <c r="G59" s="229" t="s">
        <v>174</v>
      </c>
      <c r="H59" s="198" t="s">
        <v>207</v>
      </c>
      <c r="I59" s="190">
        <f t="shared" ref="I59:I61" si="6">I57+1</f>
        <v>6</v>
      </c>
      <c r="J59" s="251"/>
      <c r="K59" s="354"/>
      <c r="L59" s="155" t="s">
        <v>324</v>
      </c>
      <c r="M59" s="168"/>
      <c r="N59" s="188">
        <f>O56</f>
        <v>3600</v>
      </c>
      <c r="O59" s="188"/>
      <c r="Q59" s="354"/>
      <c r="R59" s="155" t="s">
        <v>324</v>
      </c>
      <c r="S59" s="168"/>
      <c r="T59" s="188">
        <f>U56</f>
        <v>6100</v>
      </c>
      <c r="U59" s="188"/>
      <c r="V59" s="267"/>
      <c r="W59" s="354"/>
      <c r="X59" s="155" t="s">
        <v>324</v>
      </c>
      <c r="Y59" s="168"/>
      <c r="Z59" s="188">
        <f>AA56</f>
        <v>3082</v>
      </c>
      <c r="AA59" s="188"/>
      <c r="AC59" s="354"/>
      <c r="AD59" s="155" t="s">
        <v>324</v>
      </c>
      <c r="AE59" s="168"/>
      <c r="AF59" s="188">
        <f>AG56</f>
        <v>4990</v>
      </c>
      <c r="AG59" s="188"/>
      <c r="AI59" s="354"/>
      <c r="AJ59" s="155" t="s">
        <v>324</v>
      </c>
      <c r="AK59" s="168"/>
      <c r="AL59" s="188">
        <f>AM56</f>
        <v>0</v>
      </c>
      <c r="AM59" s="188"/>
      <c r="AO59" s="354"/>
      <c r="AP59" s="155" t="s">
        <v>324</v>
      </c>
      <c r="AQ59" s="168"/>
      <c r="AR59" s="188">
        <f>AS56</f>
        <v>6500</v>
      </c>
      <c r="AS59" s="188"/>
      <c r="AU59" s="354"/>
      <c r="AV59" s="155" t="s">
        <v>324</v>
      </c>
      <c r="AW59" s="168"/>
      <c r="AX59" s="188">
        <f>AY56</f>
        <v>4400</v>
      </c>
      <c r="AY59" s="188"/>
      <c r="BA59" s="354"/>
      <c r="BB59" s="155" t="s">
        <v>324</v>
      </c>
      <c r="BC59" s="168"/>
      <c r="BD59" s="188">
        <f>BE56</f>
        <v>3750</v>
      </c>
      <c r="BE59" s="188"/>
      <c r="BG59" s="354"/>
      <c r="BH59" s="155" t="s">
        <v>324</v>
      </c>
      <c r="BI59" s="168"/>
      <c r="BJ59" s="188">
        <f>BK56</f>
        <v>2500</v>
      </c>
      <c r="BK59" s="188"/>
    </row>
    <row r="60" spans="1:64" ht="20.100000000000001" customHeight="1" x14ac:dyDescent="0.25">
      <c r="A60" s="81"/>
      <c r="B60" s="355"/>
      <c r="C60" s="158" t="s">
        <v>325</v>
      </c>
      <c r="D60" s="159"/>
      <c r="E60" s="160"/>
      <c r="F60" s="160">
        <f>F56</f>
        <v>2700</v>
      </c>
      <c r="G60" s="230" t="s">
        <v>174</v>
      </c>
      <c r="H60" s="207" t="s">
        <v>207</v>
      </c>
      <c r="I60" s="208">
        <f t="shared" ref="I60:I62" si="7">I59</f>
        <v>6</v>
      </c>
      <c r="J60" s="251"/>
      <c r="K60" s="355"/>
      <c r="L60" s="158" t="s">
        <v>325</v>
      </c>
      <c r="M60" s="159"/>
      <c r="N60" s="160"/>
      <c r="O60" s="160">
        <f>O56</f>
        <v>3600</v>
      </c>
      <c r="Q60" s="355"/>
      <c r="R60" s="158" t="s">
        <v>325</v>
      </c>
      <c r="S60" s="159"/>
      <c r="T60" s="160"/>
      <c r="U60" s="160">
        <f>U56</f>
        <v>6100</v>
      </c>
      <c r="V60" s="267"/>
      <c r="W60" s="355"/>
      <c r="X60" s="158" t="s">
        <v>325</v>
      </c>
      <c r="Y60" s="159"/>
      <c r="Z60" s="160"/>
      <c r="AA60" s="160">
        <f>AA56</f>
        <v>3082</v>
      </c>
      <c r="AC60" s="355"/>
      <c r="AD60" s="158" t="s">
        <v>325</v>
      </c>
      <c r="AE60" s="159"/>
      <c r="AF60" s="160"/>
      <c r="AG60" s="160">
        <f>AG56</f>
        <v>4990</v>
      </c>
      <c r="AI60" s="355"/>
      <c r="AJ60" s="158" t="s">
        <v>325</v>
      </c>
      <c r="AK60" s="159"/>
      <c r="AL60" s="160"/>
      <c r="AM60" s="160">
        <f>AM56</f>
        <v>0</v>
      </c>
      <c r="AO60" s="355"/>
      <c r="AP60" s="158" t="s">
        <v>325</v>
      </c>
      <c r="AQ60" s="159"/>
      <c r="AR60" s="160"/>
      <c r="AS60" s="160">
        <f>AS56</f>
        <v>6500</v>
      </c>
      <c r="AU60" s="355"/>
      <c r="AV60" s="158" t="s">
        <v>325</v>
      </c>
      <c r="AW60" s="159"/>
      <c r="AX60" s="160"/>
      <c r="AY60" s="160">
        <f>AY56</f>
        <v>4400</v>
      </c>
      <c r="BA60" s="355"/>
      <c r="BB60" s="158" t="s">
        <v>325</v>
      </c>
      <c r="BC60" s="159"/>
      <c r="BD60" s="160"/>
      <c r="BE60" s="160">
        <f>BE56</f>
        <v>3750</v>
      </c>
      <c r="BG60" s="355"/>
      <c r="BH60" s="158" t="s">
        <v>325</v>
      </c>
      <c r="BI60" s="159"/>
      <c r="BJ60" s="160"/>
      <c r="BK60" s="160">
        <f>BK56</f>
        <v>2500</v>
      </c>
    </row>
    <row r="61" spans="1:64" ht="23.25" customHeight="1" x14ac:dyDescent="0.25">
      <c r="A61" s="81"/>
      <c r="B61" s="85" t="s">
        <v>318</v>
      </c>
      <c r="C61" s="164" t="s">
        <v>325</v>
      </c>
      <c r="D61" s="165"/>
      <c r="E61" s="325">
        <f>+D9</f>
        <v>200000</v>
      </c>
      <c r="F61" s="166"/>
      <c r="G61" s="236" t="s">
        <v>174</v>
      </c>
      <c r="H61" s="237" t="s">
        <v>316</v>
      </c>
      <c r="I61" s="365">
        <f t="shared" si="6"/>
        <v>7</v>
      </c>
      <c r="J61" s="251"/>
      <c r="K61" s="85" t="s">
        <v>318</v>
      </c>
      <c r="L61" s="164" t="s">
        <v>325</v>
      </c>
      <c r="M61" s="165"/>
      <c r="N61" s="325">
        <f>+M9</f>
        <v>300000</v>
      </c>
      <c r="O61" s="166"/>
      <c r="Q61" s="85" t="s">
        <v>318</v>
      </c>
      <c r="R61" s="164" t="s">
        <v>325</v>
      </c>
      <c r="S61" s="165"/>
      <c r="T61" s="325">
        <f>+S9</f>
        <v>100000</v>
      </c>
      <c r="U61" s="166"/>
      <c r="V61" s="267"/>
      <c r="W61" s="85" t="s">
        <v>318</v>
      </c>
      <c r="X61" s="164" t="s">
        <v>325</v>
      </c>
      <c r="Y61" s="165"/>
      <c r="Z61" s="325">
        <f>+Y9</f>
        <v>100000</v>
      </c>
      <c r="AA61" s="166"/>
      <c r="AC61" s="85" t="s">
        <v>318</v>
      </c>
      <c r="AD61" s="164" t="s">
        <v>325</v>
      </c>
      <c r="AE61" s="165"/>
      <c r="AF61" s="325">
        <f>+AE9</f>
        <v>200000</v>
      </c>
      <c r="AG61" s="166"/>
      <c r="AI61" s="85" t="s">
        <v>318</v>
      </c>
      <c r="AJ61" s="164" t="s">
        <v>325</v>
      </c>
      <c r="AK61" s="165"/>
      <c r="AL61" s="325">
        <f>+AK9</f>
        <v>0</v>
      </c>
      <c r="AM61" s="166"/>
      <c r="AO61" s="85" t="s">
        <v>318</v>
      </c>
      <c r="AP61" s="164" t="s">
        <v>325</v>
      </c>
      <c r="AQ61" s="165"/>
      <c r="AR61" s="325">
        <f>+AQ9</f>
        <v>50000</v>
      </c>
      <c r="AS61" s="166"/>
      <c r="AU61" s="85" t="s">
        <v>318</v>
      </c>
      <c r="AV61" s="164" t="s">
        <v>325</v>
      </c>
      <c r="AW61" s="165"/>
      <c r="AX61" s="325">
        <f>+AW9</f>
        <v>200000</v>
      </c>
      <c r="AY61" s="166"/>
      <c r="BA61" s="85" t="s">
        <v>318</v>
      </c>
      <c r="BB61" s="164" t="s">
        <v>325</v>
      </c>
      <c r="BC61" s="165"/>
      <c r="BD61" s="325">
        <f>+BC9</f>
        <v>100000</v>
      </c>
      <c r="BE61" s="166"/>
      <c r="BG61" s="85" t="s">
        <v>318</v>
      </c>
      <c r="BH61" s="164" t="s">
        <v>325</v>
      </c>
      <c r="BI61" s="165"/>
      <c r="BJ61" s="325">
        <f>+BI9</f>
        <v>250000</v>
      </c>
      <c r="BK61" s="166"/>
    </row>
    <row r="62" spans="1:64" ht="20.100000000000001" customHeight="1" x14ac:dyDescent="0.25">
      <c r="A62" s="81"/>
      <c r="B62" s="86"/>
      <c r="C62" s="167" t="s">
        <v>308</v>
      </c>
      <c r="D62" s="168"/>
      <c r="E62" s="188"/>
      <c r="F62" s="188">
        <f>+E61</f>
        <v>200000</v>
      </c>
      <c r="G62" s="229" t="s">
        <v>174</v>
      </c>
      <c r="H62" s="198" t="s">
        <v>315</v>
      </c>
      <c r="I62" s="190">
        <f t="shared" si="7"/>
        <v>7</v>
      </c>
      <c r="J62" s="251"/>
      <c r="K62" s="86"/>
      <c r="L62" s="167" t="s">
        <v>308</v>
      </c>
      <c r="M62" s="168"/>
      <c r="N62" s="188"/>
      <c r="O62" s="188">
        <f>+N61</f>
        <v>300000</v>
      </c>
      <c r="Q62" s="86"/>
      <c r="R62" s="167" t="s">
        <v>308</v>
      </c>
      <c r="S62" s="168"/>
      <c r="T62" s="188"/>
      <c r="U62" s="188">
        <f>+T61</f>
        <v>100000</v>
      </c>
      <c r="V62" s="267"/>
      <c r="W62" s="86"/>
      <c r="X62" s="167" t="s">
        <v>308</v>
      </c>
      <c r="Y62" s="168"/>
      <c r="Z62" s="188"/>
      <c r="AA62" s="188">
        <f>+Z61</f>
        <v>100000</v>
      </c>
      <c r="AC62" s="86"/>
      <c r="AD62" s="167" t="s">
        <v>308</v>
      </c>
      <c r="AE62" s="168"/>
      <c r="AF62" s="188"/>
      <c r="AG62" s="188">
        <f>+AF61</f>
        <v>200000</v>
      </c>
      <c r="AI62" s="86"/>
      <c r="AJ62" s="167" t="s">
        <v>308</v>
      </c>
      <c r="AK62" s="168"/>
      <c r="AL62" s="188"/>
      <c r="AM62" s="188">
        <f>+AL61</f>
        <v>0</v>
      </c>
      <c r="AO62" s="86"/>
      <c r="AP62" s="167" t="s">
        <v>308</v>
      </c>
      <c r="AQ62" s="168"/>
      <c r="AR62" s="188"/>
      <c r="AS62" s="188">
        <f>+AR61</f>
        <v>50000</v>
      </c>
      <c r="AU62" s="86"/>
      <c r="AV62" s="167" t="s">
        <v>308</v>
      </c>
      <c r="AW62" s="168"/>
      <c r="AX62" s="188"/>
      <c r="AY62" s="188">
        <f>+AX61</f>
        <v>200000</v>
      </c>
      <c r="BA62" s="86"/>
      <c r="BB62" s="167" t="s">
        <v>308</v>
      </c>
      <c r="BC62" s="168"/>
      <c r="BD62" s="188"/>
      <c r="BE62" s="188">
        <f>+BD61</f>
        <v>100000</v>
      </c>
      <c r="BG62" s="86"/>
      <c r="BH62" s="167" t="s">
        <v>308</v>
      </c>
      <c r="BI62" s="168"/>
      <c r="BJ62" s="188"/>
      <c r="BK62" s="188">
        <f>+BJ61</f>
        <v>250000</v>
      </c>
    </row>
    <row r="63" spans="1:64" ht="20.100000000000001" customHeight="1" x14ac:dyDescent="0.25">
      <c r="A63" s="81"/>
      <c r="B63" s="266" t="s">
        <v>231</v>
      </c>
      <c r="C63" s="151" t="s">
        <v>323</v>
      </c>
      <c r="D63" s="152"/>
      <c r="E63" s="187"/>
      <c r="F63" s="329">
        <f>C31</f>
        <v>400</v>
      </c>
      <c r="G63" s="228" t="s">
        <v>173</v>
      </c>
      <c r="H63" s="197" t="s">
        <v>331</v>
      </c>
      <c r="I63" s="190">
        <f t="shared" ref="I63" si="8">I61+1</f>
        <v>8</v>
      </c>
      <c r="J63" s="251"/>
      <c r="K63" s="266" t="s">
        <v>231</v>
      </c>
      <c r="L63" s="151" t="s">
        <v>323</v>
      </c>
      <c r="M63" s="152"/>
      <c r="N63" s="187"/>
      <c r="O63" s="329">
        <f>L31</f>
        <v>600</v>
      </c>
      <c r="Q63" s="266" t="s">
        <v>231</v>
      </c>
      <c r="R63" s="151" t="s">
        <v>323</v>
      </c>
      <c r="S63" s="152"/>
      <c r="T63" s="187"/>
      <c r="U63" s="329">
        <f>R31</f>
        <v>200</v>
      </c>
      <c r="V63" s="267"/>
      <c r="W63" s="266" t="s">
        <v>231</v>
      </c>
      <c r="X63" s="151" t="s">
        <v>323</v>
      </c>
      <c r="Y63" s="152"/>
      <c r="Z63" s="187"/>
      <c r="AA63" s="329">
        <f>X31</f>
        <v>200</v>
      </c>
      <c r="AC63" s="266" t="s">
        <v>231</v>
      </c>
      <c r="AD63" s="151" t="s">
        <v>323</v>
      </c>
      <c r="AE63" s="152"/>
      <c r="AF63" s="187"/>
      <c r="AG63" s="329">
        <f>AD31</f>
        <v>400</v>
      </c>
      <c r="AI63" s="266" t="s">
        <v>231</v>
      </c>
      <c r="AJ63" s="151" t="s">
        <v>323</v>
      </c>
      <c r="AK63" s="152"/>
      <c r="AL63" s="187"/>
      <c r="AM63" s="329">
        <f>AJ31</f>
        <v>0</v>
      </c>
      <c r="AO63" s="266" t="s">
        <v>231</v>
      </c>
      <c r="AP63" s="151" t="s">
        <v>323</v>
      </c>
      <c r="AQ63" s="152"/>
      <c r="AR63" s="187"/>
      <c r="AS63" s="329">
        <f>AP31</f>
        <v>100</v>
      </c>
      <c r="AU63" s="266" t="s">
        <v>231</v>
      </c>
      <c r="AV63" s="151" t="s">
        <v>323</v>
      </c>
      <c r="AW63" s="152"/>
      <c r="AX63" s="187"/>
      <c r="AY63" s="329">
        <f>AV31</f>
        <v>400</v>
      </c>
      <c r="BA63" s="266" t="s">
        <v>231</v>
      </c>
      <c r="BB63" s="151" t="s">
        <v>323</v>
      </c>
      <c r="BC63" s="152"/>
      <c r="BD63" s="187"/>
      <c r="BE63" s="329">
        <f>BB31</f>
        <v>200</v>
      </c>
      <c r="BG63" s="266" t="s">
        <v>231</v>
      </c>
      <c r="BH63" s="151" t="s">
        <v>323</v>
      </c>
      <c r="BI63" s="152"/>
      <c r="BJ63" s="187"/>
      <c r="BK63" s="329">
        <f>BH31</f>
        <v>500</v>
      </c>
    </row>
    <row r="64" spans="1:64" ht="20.100000000000001" customHeight="1" x14ac:dyDescent="0.25">
      <c r="A64" s="81"/>
      <c r="B64" s="87"/>
      <c r="C64" s="239" t="s">
        <v>309</v>
      </c>
      <c r="D64" s="223"/>
      <c r="E64" s="212">
        <f>F63</f>
        <v>400</v>
      </c>
      <c r="F64" s="212"/>
      <c r="G64" s="232" t="s">
        <v>173</v>
      </c>
      <c r="H64" s="213" t="s">
        <v>330</v>
      </c>
      <c r="I64" s="336">
        <f t="shared" ref="I64" si="9">I63</f>
        <v>8</v>
      </c>
      <c r="J64" s="251"/>
      <c r="K64" s="87"/>
      <c r="L64" s="239" t="s">
        <v>309</v>
      </c>
      <c r="M64" s="223"/>
      <c r="N64" s="212">
        <f>O63</f>
        <v>600</v>
      </c>
      <c r="O64" s="212"/>
      <c r="Q64" s="87"/>
      <c r="R64" s="239" t="s">
        <v>309</v>
      </c>
      <c r="S64" s="223"/>
      <c r="T64" s="212">
        <f>U63</f>
        <v>200</v>
      </c>
      <c r="U64" s="212"/>
      <c r="V64" s="267"/>
      <c r="W64" s="87"/>
      <c r="X64" s="239" t="s">
        <v>309</v>
      </c>
      <c r="Y64" s="223"/>
      <c r="Z64" s="212">
        <f>AA63</f>
        <v>200</v>
      </c>
      <c r="AA64" s="212"/>
      <c r="AC64" s="87"/>
      <c r="AD64" s="239" t="s">
        <v>309</v>
      </c>
      <c r="AE64" s="223"/>
      <c r="AF64" s="212">
        <f>AG63</f>
        <v>400</v>
      </c>
      <c r="AG64" s="212"/>
      <c r="AI64" s="87"/>
      <c r="AJ64" s="239" t="s">
        <v>309</v>
      </c>
      <c r="AK64" s="223"/>
      <c r="AL64" s="212">
        <f>AM63</f>
        <v>0</v>
      </c>
      <c r="AM64" s="212"/>
      <c r="AO64" s="87"/>
      <c r="AP64" s="239" t="s">
        <v>309</v>
      </c>
      <c r="AQ64" s="223"/>
      <c r="AR64" s="212">
        <f>AS63</f>
        <v>100</v>
      </c>
      <c r="AS64" s="212"/>
      <c r="AU64" s="87"/>
      <c r="AV64" s="239" t="s">
        <v>309</v>
      </c>
      <c r="AW64" s="223"/>
      <c r="AX64" s="212">
        <f>AY63</f>
        <v>400</v>
      </c>
      <c r="AY64" s="212"/>
      <c r="BA64" s="87"/>
      <c r="BB64" s="239" t="s">
        <v>309</v>
      </c>
      <c r="BC64" s="223"/>
      <c r="BD64" s="212">
        <f>BE63</f>
        <v>200</v>
      </c>
      <c r="BE64" s="212"/>
      <c r="BG64" s="87"/>
      <c r="BH64" s="239" t="s">
        <v>309</v>
      </c>
      <c r="BI64" s="223"/>
      <c r="BJ64" s="212">
        <f>BK63</f>
        <v>500</v>
      </c>
      <c r="BK64" s="212"/>
    </row>
    <row r="65" spans="1:63" ht="20.100000000000001" customHeight="1" x14ac:dyDescent="0.25">
      <c r="A65" s="81"/>
      <c r="B65" s="86" t="s">
        <v>319</v>
      </c>
      <c r="C65" s="392" t="s">
        <v>325</v>
      </c>
      <c r="D65" s="393"/>
      <c r="E65" s="157"/>
      <c r="F65" s="337">
        <f>C10</f>
        <v>0</v>
      </c>
      <c r="G65" s="231" t="s">
        <v>174</v>
      </c>
      <c r="H65" s="209" t="s">
        <v>316</v>
      </c>
      <c r="I65" s="365">
        <f t="shared" ref="I65" si="10">I63+1</f>
        <v>9</v>
      </c>
      <c r="J65" s="251"/>
      <c r="K65" s="86" t="s">
        <v>319</v>
      </c>
      <c r="L65" s="392" t="s">
        <v>325</v>
      </c>
      <c r="M65" s="393"/>
      <c r="N65" s="157"/>
      <c r="O65" s="337">
        <f>L10</f>
        <v>0</v>
      </c>
      <c r="Q65" s="86" t="s">
        <v>319</v>
      </c>
      <c r="R65" s="392" t="s">
        <v>325</v>
      </c>
      <c r="S65" s="393"/>
      <c r="T65" s="157"/>
      <c r="U65" s="337">
        <f>R10</f>
        <v>0</v>
      </c>
      <c r="V65" s="267"/>
      <c r="W65" s="86" t="s">
        <v>319</v>
      </c>
      <c r="X65" s="392" t="s">
        <v>325</v>
      </c>
      <c r="Y65" s="393"/>
      <c r="Z65" s="157"/>
      <c r="AA65" s="337">
        <f>X10</f>
        <v>0</v>
      </c>
      <c r="AC65" s="86" t="s">
        <v>319</v>
      </c>
      <c r="AD65" s="392" t="s">
        <v>325</v>
      </c>
      <c r="AE65" s="393"/>
      <c r="AF65" s="157"/>
      <c r="AG65" s="337">
        <f>AD10</f>
        <v>0</v>
      </c>
      <c r="AI65" s="86" t="s">
        <v>319</v>
      </c>
      <c r="AJ65" s="392" t="s">
        <v>325</v>
      </c>
      <c r="AK65" s="393"/>
      <c r="AL65" s="157"/>
      <c r="AM65" s="337">
        <f>AJ10</f>
        <v>0</v>
      </c>
      <c r="AO65" s="86" t="s">
        <v>319</v>
      </c>
      <c r="AP65" s="392" t="s">
        <v>325</v>
      </c>
      <c r="AQ65" s="393"/>
      <c r="AR65" s="157"/>
      <c r="AS65" s="337">
        <f>AP10</f>
        <v>0</v>
      </c>
      <c r="AU65" s="86" t="s">
        <v>319</v>
      </c>
      <c r="AV65" s="392" t="s">
        <v>325</v>
      </c>
      <c r="AW65" s="393"/>
      <c r="AX65" s="157"/>
      <c r="AY65" s="337">
        <f>AV10</f>
        <v>0</v>
      </c>
      <c r="BA65" s="86" t="s">
        <v>319</v>
      </c>
      <c r="BB65" s="392" t="s">
        <v>325</v>
      </c>
      <c r="BC65" s="393"/>
      <c r="BD65" s="157"/>
      <c r="BE65" s="337">
        <f>BB10</f>
        <v>0</v>
      </c>
      <c r="BG65" s="86" t="s">
        <v>319</v>
      </c>
      <c r="BH65" s="392" t="s">
        <v>325</v>
      </c>
      <c r="BI65" s="393"/>
      <c r="BJ65" s="157"/>
      <c r="BK65" s="337">
        <f>BH10</f>
        <v>0</v>
      </c>
    </row>
    <row r="66" spans="1:63" ht="20.100000000000001" customHeight="1" x14ac:dyDescent="0.25">
      <c r="A66" s="81"/>
      <c r="B66" s="86"/>
      <c r="C66" s="167" t="s">
        <v>308</v>
      </c>
      <c r="D66" s="168"/>
      <c r="E66" s="188">
        <f>F65</f>
        <v>0</v>
      </c>
      <c r="F66" s="188"/>
      <c r="G66" s="229" t="s">
        <v>174</v>
      </c>
      <c r="H66" s="198" t="s">
        <v>315</v>
      </c>
      <c r="I66" s="190">
        <f t="shared" ref="I66" si="11">I65</f>
        <v>9</v>
      </c>
      <c r="J66" s="251"/>
      <c r="K66" s="86"/>
      <c r="L66" s="167" t="s">
        <v>308</v>
      </c>
      <c r="M66" s="168"/>
      <c r="N66" s="188">
        <f>O65</f>
        <v>0</v>
      </c>
      <c r="O66" s="188"/>
      <c r="Q66" s="86"/>
      <c r="R66" s="167" t="s">
        <v>308</v>
      </c>
      <c r="S66" s="168"/>
      <c r="T66" s="188">
        <f>U65</f>
        <v>0</v>
      </c>
      <c r="U66" s="188"/>
      <c r="V66" s="267"/>
      <c r="W66" s="86"/>
      <c r="X66" s="167" t="s">
        <v>308</v>
      </c>
      <c r="Y66" s="168"/>
      <c r="Z66" s="188">
        <f>AA65</f>
        <v>0</v>
      </c>
      <c r="AA66" s="188"/>
      <c r="AC66" s="86"/>
      <c r="AD66" s="167" t="s">
        <v>308</v>
      </c>
      <c r="AE66" s="168"/>
      <c r="AF66" s="188">
        <f>AG65</f>
        <v>0</v>
      </c>
      <c r="AG66" s="188"/>
      <c r="AI66" s="86"/>
      <c r="AJ66" s="167" t="s">
        <v>308</v>
      </c>
      <c r="AK66" s="168"/>
      <c r="AL66" s="188">
        <f>AM65</f>
        <v>0</v>
      </c>
      <c r="AM66" s="188"/>
      <c r="AO66" s="86"/>
      <c r="AP66" s="167" t="s">
        <v>308</v>
      </c>
      <c r="AQ66" s="168"/>
      <c r="AR66" s="188">
        <f>AS65</f>
        <v>0</v>
      </c>
      <c r="AS66" s="188"/>
      <c r="AU66" s="86"/>
      <c r="AV66" s="167" t="s">
        <v>308</v>
      </c>
      <c r="AW66" s="168"/>
      <c r="AX66" s="188">
        <f>AY65</f>
        <v>0</v>
      </c>
      <c r="AY66" s="188"/>
      <c r="BA66" s="86"/>
      <c r="BB66" s="167" t="s">
        <v>308</v>
      </c>
      <c r="BC66" s="168"/>
      <c r="BD66" s="188">
        <f>BE65</f>
        <v>0</v>
      </c>
      <c r="BE66" s="188"/>
      <c r="BG66" s="86"/>
      <c r="BH66" s="167" t="s">
        <v>308</v>
      </c>
      <c r="BI66" s="168"/>
      <c r="BJ66" s="188">
        <f>BK65</f>
        <v>0</v>
      </c>
      <c r="BK66" s="188"/>
    </row>
    <row r="67" spans="1:63" ht="20.100000000000001" customHeight="1" x14ac:dyDescent="0.25">
      <c r="A67" s="81"/>
      <c r="B67" s="266" t="s">
        <v>233</v>
      </c>
      <c r="C67" s="151" t="s">
        <v>323</v>
      </c>
      <c r="D67" s="238"/>
      <c r="E67" s="329">
        <f>+D32</f>
        <v>0</v>
      </c>
      <c r="F67" s="187"/>
      <c r="G67" s="228" t="s">
        <v>173</v>
      </c>
      <c r="H67" s="197" t="s">
        <v>331</v>
      </c>
      <c r="I67" s="190">
        <f t="shared" ref="I67" si="12">I65+1</f>
        <v>10</v>
      </c>
      <c r="J67" s="251"/>
      <c r="K67" s="266" t="s">
        <v>233</v>
      </c>
      <c r="L67" s="151" t="s">
        <v>323</v>
      </c>
      <c r="M67" s="238"/>
      <c r="N67" s="329">
        <f>+M32</f>
        <v>0</v>
      </c>
      <c r="O67" s="187"/>
      <c r="Q67" s="266" t="s">
        <v>233</v>
      </c>
      <c r="R67" s="151" t="s">
        <v>323</v>
      </c>
      <c r="S67" s="238"/>
      <c r="T67" s="329">
        <f>+S32</f>
        <v>0</v>
      </c>
      <c r="U67" s="187"/>
      <c r="V67" s="267"/>
      <c r="W67" s="266" t="s">
        <v>233</v>
      </c>
      <c r="X67" s="151" t="s">
        <v>323</v>
      </c>
      <c r="Y67" s="238"/>
      <c r="Z67" s="329">
        <f>+Y32</f>
        <v>0</v>
      </c>
      <c r="AA67" s="187"/>
      <c r="AC67" s="266" t="s">
        <v>233</v>
      </c>
      <c r="AD67" s="151" t="s">
        <v>323</v>
      </c>
      <c r="AE67" s="238"/>
      <c r="AF67" s="329">
        <f>+AE32</f>
        <v>0</v>
      </c>
      <c r="AG67" s="187"/>
      <c r="AI67" s="266" t="s">
        <v>233</v>
      </c>
      <c r="AJ67" s="151" t="s">
        <v>323</v>
      </c>
      <c r="AK67" s="238"/>
      <c r="AL67" s="329">
        <f>+AK32</f>
        <v>0</v>
      </c>
      <c r="AM67" s="187"/>
      <c r="AO67" s="266" t="s">
        <v>233</v>
      </c>
      <c r="AP67" s="151" t="s">
        <v>323</v>
      </c>
      <c r="AQ67" s="238"/>
      <c r="AR67" s="329">
        <f>+AQ32</f>
        <v>0</v>
      </c>
      <c r="AS67" s="187"/>
      <c r="AU67" s="266" t="s">
        <v>233</v>
      </c>
      <c r="AV67" s="151" t="s">
        <v>323</v>
      </c>
      <c r="AW67" s="238"/>
      <c r="AX67" s="329">
        <f>+AW32</f>
        <v>0</v>
      </c>
      <c r="AY67" s="187"/>
      <c r="BA67" s="266" t="s">
        <v>233</v>
      </c>
      <c r="BB67" s="151" t="s">
        <v>323</v>
      </c>
      <c r="BC67" s="238"/>
      <c r="BD67" s="329">
        <f>+BC32</f>
        <v>0</v>
      </c>
      <c r="BE67" s="187"/>
      <c r="BG67" s="266" t="s">
        <v>233</v>
      </c>
      <c r="BH67" s="151" t="s">
        <v>323</v>
      </c>
      <c r="BI67" s="238"/>
      <c r="BJ67" s="329">
        <f>+BI32</f>
        <v>0</v>
      </c>
      <c r="BK67" s="187"/>
    </row>
    <row r="68" spans="1:63" ht="20.100000000000001" customHeight="1" x14ac:dyDescent="0.25">
      <c r="A68" s="81"/>
      <c r="B68" s="87"/>
      <c r="C68" s="153" t="s">
        <v>309</v>
      </c>
      <c r="D68" s="154"/>
      <c r="E68" s="370"/>
      <c r="F68" s="370">
        <f>E67</f>
        <v>0</v>
      </c>
      <c r="G68" s="371" t="s">
        <v>173</v>
      </c>
      <c r="H68" s="372" t="s">
        <v>330</v>
      </c>
      <c r="I68" s="208">
        <f t="shared" ref="I68:I70" si="13">I67</f>
        <v>10</v>
      </c>
      <c r="J68" s="251"/>
      <c r="K68" s="87"/>
      <c r="L68" s="153" t="s">
        <v>309</v>
      </c>
      <c r="M68" s="154"/>
      <c r="N68" s="370"/>
      <c r="O68" s="370">
        <f>N67</f>
        <v>0</v>
      </c>
      <c r="Q68" s="87"/>
      <c r="R68" s="153" t="s">
        <v>309</v>
      </c>
      <c r="S68" s="154"/>
      <c r="T68" s="370"/>
      <c r="U68" s="370">
        <f>T67</f>
        <v>0</v>
      </c>
      <c r="V68" s="267"/>
      <c r="W68" s="87"/>
      <c r="X68" s="153" t="s">
        <v>309</v>
      </c>
      <c r="Y68" s="154"/>
      <c r="Z68" s="370"/>
      <c r="AA68" s="370">
        <f>Z67</f>
        <v>0</v>
      </c>
      <c r="AC68" s="87"/>
      <c r="AD68" s="153" t="s">
        <v>309</v>
      </c>
      <c r="AE68" s="154"/>
      <c r="AF68" s="370"/>
      <c r="AG68" s="370">
        <f>AF67</f>
        <v>0</v>
      </c>
      <c r="AI68" s="87"/>
      <c r="AJ68" s="153" t="s">
        <v>309</v>
      </c>
      <c r="AK68" s="154"/>
      <c r="AL68" s="370"/>
      <c r="AM68" s="370">
        <f>AL67</f>
        <v>0</v>
      </c>
      <c r="AO68" s="87"/>
      <c r="AP68" s="153" t="s">
        <v>309</v>
      </c>
      <c r="AQ68" s="154"/>
      <c r="AR68" s="370"/>
      <c r="AS68" s="370">
        <f>AR67</f>
        <v>0</v>
      </c>
      <c r="AU68" s="87"/>
      <c r="AV68" s="153" t="s">
        <v>309</v>
      </c>
      <c r="AW68" s="154"/>
      <c r="AX68" s="370"/>
      <c r="AY68" s="370">
        <f>AX67</f>
        <v>0</v>
      </c>
      <c r="BA68" s="87"/>
      <c r="BB68" s="153" t="s">
        <v>309</v>
      </c>
      <c r="BC68" s="154"/>
      <c r="BD68" s="370"/>
      <c r="BE68" s="370">
        <f>BD67</f>
        <v>0</v>
      </c>
      <c r="BG68" s="87"/>
      <c r="BH68" s="153" t="s">
        <v>309</v>
      </c>
      <c r="BI68" s="154"/>
      <c r="BJ68" s="370"/>
      <c r="BK68" s="370">
        <f>BJ67</f>
        <v>0</v>
      </c>
    </row>
    <row r="69" spans="1:63" ht="20.100000000000001" customHeight="1" x14ac:dyDescent="0.25">
      <c r="A69" s="81"/>
      <c r="B69" s="297" t="s">
        <v>320</v>
      </c>
      <c r="C69" s="373" t="s">
        <v>328</v>
      </c>
      <c r="D69" s="374"/>
      <c r="E69" s="375">
        <f>D13+D14</f>
        <v>70000</v>
      </c>
      <c r="F69" s="376"/>
      <c r="G69" s="377" t="s">
        <v>326</v>
      </c>
      <c r="H69" s="394" t="s">
        <v>254</v>
      </c>
      <c r="I69" s="365">
        <f t="shared" ref="I69" si="14">I67+1</f>
        <v>11</v>
      </c>
      <c r="J69" s="251"/>
      <c r="K69" s="297" t="s">
        <v>320</v>
      </c>
      <c r="L69" s="373" t="s">
        <v>328</v>
      </c>
      <c r="M69" s="374"/>
      <c r="N69" s="375">
        <f>M13+M14</f>
        <v>60000</v>
      </c>
      <c r="O69" s="376"/>
      <c r="Q69" s="297" t="s">
        <v>320</v>
      </c>
      <c r="R69" s="373" t="s">
        <v>328</v>
      </c>
      <c r="S69" s="374"/>
      <c r="T69" s="375">
        <f>S13+S14</f>
        <v>510000</v>
      </c>
      <c r="U69" s="376"/>
      <c r="V69" s="267"/>
      <c r="W69" s="297" t="s">
        <v>320</v>
      </c>
      <c r="X69" s="373" t="s">
        <v>328</v>
      </c>
      <c r="Y69" s="374"/>
      <c r="Z69" s="375">
        <f>Y13+Y14</f>
        <v>208200</v>
      </c>
      <c r="AA69" s="376"/>
      <c r="AC69" s="297" t="s">
        <v>320</v>
      </c>
      <c r="AD69" s="373" t="s">
        <v>328</v>
      </c>
      <c r="AE69" s="374"/>
      <c r="AF69" s="375">
        <f>AE13+AE14</f>
        <v>299000</v>
      </c>
      <c r="AG69" s="376"/>
      <c r="AI69" s="297" t="s">
        <v>320</v>
      </c>
      <c r="AJ69" s="373" t="s">
        <v>328</v>
      </c>
      <c r="AK69" s="374"/>
      <c r="AL69" s="375">
        <f>AK13+AK14</f>
        <v>0</v>
      </c>
      <c r="AM69" s="376"/>
      <c r="AO69" s="297" t="s">
        <v>320</v>
      </c>
      <c r="AP69" s="373" t="s">
        <v>328</v>
      </c>
      <c r="AQ69" s="374"/>
      <c r="AR69" s="375">
        <f>AQ13+AQ14</f>
        <v>600000</v>
      </c>
      <c r="AS69" s="376"/>
      <c r="AU69" s="297" t="s">
        <v>320</v>
      </c>
      <c r="AV69" s="373" t="s">
        <v>328</v>
      </c>
      <c r="AW69" s="374"/>
      <c r="AX69" s="375">
        <f>AW13+AW14</f>
        <v>240000</v>
      </c>
      <c r="AY69" s="376"/>
      <c r="BA69" s="297" t="s">
        <v>320</v>
      </c>
      <c r="BB69" s="373" t="s">
        <v>328</v>
      </c>
      <c r="BC69" s="374"/>
      <c r="BD69" s="375">
        <f>BC13+BC14</f>
        <v>275000</v>
      </c>
      <c r="BE69" s="376"/>
      <c r="BG69" s="297" t="s">
        <v>320</v>
      </c>
      <c r="BH69" s="373" t="s">
        <v>328</v>
      </c>
      <c r="BI69" s="374"/>
      <c r="BJ69" s="375">
        <f>BI13+BI14</f>
        <v>0</v>
      </c>
      <c r="BK69" s="376"/>
    </row>
    <row r="70" spans="1:63" ht="20.100000000000001" customHeight="1" x14ac:dyDescent="0.25">
      <c r="A70" s="81"/>
      <c r="B70" s="288"/>
      <c r="C70" s="292" t="s">
        <v>308</v>
      </c>
      <c r="D70" s="293"/>
      <c r="E70" s="378"/>
      <c r="F70" s="294">
        <f>+E69</f>
        <v>70000</v>
      </c>
      <c r="G70" s="295" t="s">
        <v>326</v>
      </c>
      <c r="H70" s="395" t="s">
        <v>315</v>
      </c>
      <c r="I70" s="190">
        <f t="shared" si="13"/>
        <v>11</v>
      </c>
      <c r="J70" s="251"/>
      <c r="K70" s="288"/>
      <c r="L70" s="292" t="s">
        <v>308</v>
      </c>
      <c r="M70" s="293"/>
      <c r="N70" s="378"/>
      <c r="O70" s="294">
        <f>+N69</f>
        <v>60000</v>
      </c>
      <c r="Q70" s="288"/>
      <c r="R70" s="292" t="s">
        <v>308</v>
      </c>
      <c r="S70" s="293"/>
      <c r="T70" s="378"/>
      <c r="U70" s="294">
        <f>+T69</f>
        <v>510000</v>
      </c>
      <c r="V70" s="267"/>
      <c r="W70" s="288"/>
      <c r="X70" s="292" t="s">
        <v>308</v>
      </c>
      <c r="Y70" s="293"/>
      <c r="Z70" s="378"/>
      <c r="AA70" s="294">
        <f>+Z69</f>
        <v>208200</v>
      </c>
      <c r="AC70" s="288"/>
      <c r="AD70" s="292" t="s">
        <v>308</v>
      </c>
      <c r="AE70" s="293"/>
      <c r="AF70" s="378"/>
      <c r="AG70" s="294">
        <f>+AF69</f>
        <v>299000</v>
      </c>
      <c r="AI70" s="288"/>
      <c r="AJ70" s="292" t="s">
        <v>308</v>
      </c>
      <c r="AK70" s="293"/>
      <c r="AL70" s="378"/>
      <c r="AM70" s="294">
        <f>+AL69</f>
        <v>0</v>
      </c>
      <c r="AO70" s="288"/>
      <c r="AP70" s="292" t="s">
        <v>308</v>
      </c>
      <c r="AQ70" s="293"/>
      <c r="AR70" s="378"/>
      <c r="AS70" s="294">
        <f>+AR69</f>
        <v>600000</v>
      </c>
      <c r="AU70" s="288"/>
      <c r="AV70" s="292" t="s">
        <v>308</v>
      </c>
      <c r="AW70" s="293"/>
      <c r="AX70" s="378"/>
      <c r="AY70" s="294">
        <f>+AX69</f>
        <v>240000</v>
      </c>
      <c r="BA70" s="288"/>
      <c r="BB70" s="292" t="s">
        <v>308</v>
      </c>
      <c r="BC70" s="293"/>
      <c r="BD70" s="378"/>
      <c r="BE70" s="294">
        <f>+BD69</f>
        <v>275000</v>
      </c>
      <c r="BG70" s="288"/>
      <c r="BH70" s="292" t="s">
        <v>308</v>
      </c>
      <c r="BI70" s="293"/>
      <c r="BJ70" s="378"/>
      <c r="BK70" s="294">
        <f>+BJ69</f>
        <v>0</v>
      </c>
    </row>
    <row r="71" spans="1:63" ht="20.100000000000001" customHeight="1" x14ac:dyDescent="0.25">
      <c r="A71" s="81"/>
      <c r="B71" s="396" t="s">
        <v>321</v>
      </c>
      <c r="C71" s="441" t="s">
        <v>350</v>
      </c>
      <c r="D71" s="430"/>
      <c r="E71" s="431"/>
      <c r="F71" s="432">
        <f>C41</f>
        <v>420</v>
      </c>
      <c r="G71" s="433" t="s">
        <v>93</v>
      </c>
      <c r="H71" s="434" t="s">
        <v>255</v>
      </c>
      <c r="I71" s="391">
        <v>13</v>
      </c>
      <c r="J71" s="251"/>
      <c r="K71" s="396" t="s">
        <v>321</v>
      </c>
      <c r="L71" s="441" t="s">
        <v>350</v>
      </c>
      <c r="M71" s="430"/>
      <c r="N71" s="431"/>
      <c r="O71" s="432">
        <f>L41</f>
        <v>360</v>
      </c>
      <c r="Q71" s="396" t="s">
        <v>321</v>
      </c>
      <c r="R71" s="441" t="s">
        <v>350</v>
      </c>
      <c r="S71" s="430"/>
      <c r="T71" s="431"/>
      <c r="U71" s="432">
        <f>R41</f>
        <v>3060</v>
      </c>
      <c r="V71" s="267"/>
      <c r="W71" s="396" t="s">
        <v>321</v>
      </c>
      <c r="X71" s="441" t="s">
        <v>350</v>
      </c>
      <c r="Y71" s="430"/>
      <c r="Z71" s="431"/>
      <c r="AA71" s="432">
        <f>X41</f>
        <v>1249.2</v>
      </c>
      <c r="AC71" s="396" t="s">
        <v>321</v>
      </c>
      <c r="AD71" s="441" t="s">
        <v>350</v>
      </c>
      <c r="AE71" s="430"/>
      <c r="AF71" s="431"/>
      <c r="AG71" s="432">
        <f>AD41</f>
        <v>1794</v>
      </c>
      <c r="AI71" s="396" t="s">
        <v>321</v>
      </c>
      <c r="AJ71" s="441" t="s">
        <v>350</v>
      </c>
      <c r="AK71" s="430"/>
      <c r="AL71" s="431"/>
      <c r="AM71" s="432">
        <f>AJ41</f>
        <v>0</v>
      </c>
      <c r="AO71" s="396" t="s">
        <v>321</v>
      </c>
      <c r="AP71" s="441" t="s">
        <v>350</v>
      </c>
      <c r="AQ71" s="430"/>
      <c r="AR71" s="431"/>
      <c r="AS71" s="432">
        <f>AP41</f>
        <v>3600</v>
      </c>
      <c r="AU71" s="396" t="s">
        <v>321</v>
      </c>
      <c r="AV71" s="441" t="s">
        <v>350</v>
      </c>
      <c r="AW71" s="430"/>
      <c r="AX71" s="431"/>
      <c r="AY71" s="432">
        <f>AV41</f>
        <v>1440</v>
      </c>
      <c r="BA71" s="396" t="s">
        <v>321</v>
      </c>
      <c r="BB71" s="441" t="s">
        <v>350</v>
      </c>
      <c r="BC71" s="430"/>
      <c r="BD71" s="431"/>
      <c r="BE71" s="432">
        <f>BB41</f>
        <v>1650</v>
      </c>
      <c r="BG71" s="396" t="s">
        <v>321</v>
      </c>
      <c r="BH71" s="441" t="s">
        <v>350</v>
      </c>
      <c r="BI71" s="430"/>
      <c r="BJ71" s="431"/>
      <c r="BK71" s="432">
        <f>BH41</f>
        <v>0</v>
      </c>
    </row>
    <row r="72" spans="1:63" ht="20.100000000000001" customHeight="1" x14ac:dyDescent="0.25">
      <c r="A72" s="81"/>
      <c r="B72" s="291"/>
      <c r="C72" s="148" t="s">
        <v>309</v>
      </c>
      <c r="D72" s="149"/>
      <c r="E72" s="326">
        <f>+D44</f>
        <v>210</v>
      </c>
      <c r="F72" s="186"/>
      <c r="G72" s="227" t="s">
        <v>93</v>
      </c>
      <c r="H72" s="196" t="s">
        <v>340</v>
      </c>
      <c r="I72" s="366">
        <v>13</v>
      </c>
      <c r="J72" s="251"/>
      <c r="K72" s="291"/>
      <c r="L72" s="148" t="s">
        <v>309</v>
      </c>
      <c r="M72" s="149"/>
      <c r="N72" s="326">
        <f>+M44</f>
        <v>180</v>
      </c>
      <c r="O72" s="186"/>
      <c r="Q72" s="291"/>
      <c r="R72" s="148" t="s">
        <v>309</v>
      </c>
      <c r="S72" s="149"/>
      <c r="T72" s="326">
        <f>+S44</f>
        <v>1530</v>
      </c>
      <c r="U72" s="186"/>
      <c r="V72" s="267"/>
      <c r="W72" s="291"/>
      <c r="X72" s="148" t="s">
        <v>309</v>
      </c>
      <c r="Y72" s="149"/>
      <c r="Z72" s="326">
        <f>+Y44</f>
        <v>624.6</v>
      </c>
      <c r="AA72" s="186"/>
      <c r="AC72" s="291"/>
      <c r="AD72" s="148" t="s">
        <v>309</v>
      </c>
      <c r="AE72" s="149"/>
      <c r="AF72" s="326">
        <f>+AE44</f>
        <v>897</v>
      </c>
      <c r="AG72" s="186"/>
      <c r="AI72" s="291"/>
      <c r="AJ72" s="148" t="s">
        <v>309</v>
      </c>
      <c r="AK72" s="149"/>
      <c r="AL72" s="326">
        <f>+AK44</f>
        <v>0</v>
      </c>
      <c r="AM72" s="186"/>
      <c r="AO72" s="291"/>
      <c r="AP72" s="148" t="s">
        <v>309</v>
      </c>
      <c r="AQ72" s="149"/>
      <c r="AR72" s="326">
        <f>+AQ44</f>
        <v>1800</v>
      </c>
      <c r="AS72" s="186"/>
      <c r="AU72" s="291"/>
      <c r="AV72" s="148" t="s">
        <v>309</v>
      </c>
      <c r="AW72" s="149"/>
      <c r="AX72" s="326">
        <f>+AW44</f>
        <v>720</v>
      </c>
      <c r="AY72" s="186"/>
      <c r="BA72" s="291"/>
      <c r="BB72" s="148" t="s">
        <v>309</v>
      </c>
      <c r="BC72" s="149"/>
      <c r="BD72" s="326">
        <f>+BC44</f>
        <v>825</v>
      </c>
      <c r="BE72" s="186"/>
      <c r="BG72" s="291"/>
      <c r="BH72" s="148" t="s">
        <v>309</v>
      </c>
      <c r="BI72" s="149"/>
      <c r="BJ72" s="326">
        <f>+BI44</f>
        <v>0</v>
      </c>
      <c r="BK72" s="186"/>
    </row>
    <row r="73" spans="1:63" ht="20.100000000000001" customHeight="1" x14ac:dyDescent="0.25">
      <c r="A73" s="81"/>
      <c r="B73" s="291"/>
      <c r="C73" s="148" t="s">
        <v>284</v>
      </c>
      <c r="D73" s="149"/>
      <c r="E73" s="326">
        <f>+D43</f>
        <v>70</v>
      </c>
      <c r="F73" s="186"/>
      <c r="G73" s="227" t="s">
        <v>93</v>
      </c>
      <c r="H73" s="196" t="s">
        <v>338</v>
      </c>
      <c r="I73" s="366">
        <v>13</v>
      </c>
      <c r="J73" s="251"/>
      <c r="K73" s="291"/>
      <c r="L73" s="148" t="s">
        <v>284</v>
      </c>
      <c r="M73" s="149"/>
      <c r="N73" s="326">
        <f>+M43</f>
        <v>60</v>
      </c>
      <c r="O73" s="186"/>
      <c r="Q73" s="291"/>
      <c r="R73" s="148" t="s">
        <v>284</v>
      </c>
      <c r="S73" s="149"/>
      <c r="T73" s="326">
        <f>+S43</f>
        <v>510</v>
      </c>
      <c r="U73" s="186"/>
      <c r="V73" s="267"/>
      <c r="W73" s="291"/>
      <c r="X73" s="148" t="s">
        <v>284</v>
      </c>
      <c r="Y73" s="149"/>
      <c r="Z73" s="326">
        <f>+Y43</f>
        <v>208.20000000000002</v>
      </c>
      <c r="AA73" s="186"/>
      <c r="AC73" s="291"/>
      <c r="AD73" s="148" t="s">
        <v>284</v>
      </c>
      <c r="AE73" s="149"/>
      <c r="AF73" s="326">
        <f>+AE43</f>
        <v>299</v>
      </c>
      <c r="AG73" s="186"/>
      <c r="AI73" s="291"/>
      <c r="AJ73" s="148" t="s">
        <v>284</v>
      </c>
      <c r="AK73" s="149"/>
      <c r="AL73" s="326">
        <f>+AK43</f>
        <v>0</v>
      </c>
      <c r="AM73" s="186"/>
      <c r="AO73" s="291"/>
      <c r="AP73" s="148" t="s">
        <v>284</v>
      </c>
      <c r="AQ73" s="149"/>
      <c r="AR73" s="326">
        <f>+AQ43</f>
        <v>600</v>
      </c>
      <c r="AS73" s="186"/>
      <c r="AU73" s="291"/>
      <c r="AV73" s="148" t="s">
        <v>284</v>
      </c>
      <c r="AW73" s="149"/>
      <c r="AX73" s="326">
        <f>+AW43</f>
        <v>240</v>
      </c>
      <c r="AY73" s="186"/>
      <c r="BA73" s="291"/>
      <c r="BB73" s="148" t="s">
        <v>284</v>
      </c>
      <c r="BC73" s="149"/>
      <c r="BD73" s="326">
        <f>+BC43</f>
        <v>275</v>
      </c>
      <c r="BE73" s="186"/>
      <c r="BG73" s="291"/>
      <c r="BH73" s="148" t="s">
        <v>284</v>
      </c>
      <c r="BI73" s="149"/>
      <c r="BJ73" s="326">
        <f>+BI43</f>
        <v>0</v>
      </c>
      <c r="BK73" s="186"/>
    </row>
    <row r="74" spans="1:63" ht="20.100000000000001" customHeight="1" x14ac:dyDescent="0.25">
      <c r="A74" s="81"/>
      <c r="B74" s="369"/>
      <c r="C74" s="406" t="s">
        <v>284</v>
      </c>
      <c r="D74" s="435"/>
      <c r="E74" s="436">
        <f>+D45</f>
        <v>140</v>
      </c>
      <c r="F74" s="407"/>
      <c r="G74" s="408" t="s">
        <v>93</v>
      </c>
      <c r="H74" s="437" t="s">
        <v>339</v>
      </c>
      <c r="I74" s="367">
        <v>13</v>
      </c>
      <c r="J74" s="251"/>
      <c r="K74" s="369"/>
      <c r="L74" s="406" t="s">
        <v>284</v>
      </c>
      <c r="M74" s="435"/>
      <c r="N74" s="436">
        <f>+M45</f>
        <v>120</v>
      </c>
      <c r="O74" s="407"/>
      <c r="Q74" s="369"/>
      <c r="R74" s="406" t="s">
        <v>284</v>
      </c>
      <c r="S74" s="435"/>
      <c r="T74" s="436">
        <f>+S45</f>
        <v>1020</v>
      </c>
      <c r="U74" s="407"/>
      <c r="V74" s="267"/>
      <c r="W74" s="369"/>
      <c r="X74" s="406" t="s">
        <v>284</v>
      </c>
      <c r="Y74" s="435"/>
      <c r="Z74" s="436">
        <f>+Y45</f>
        <v>416.40000000000003</v>
      </c>
      <c r="AA74" s="407"/>
      <c r="AC74" s="369"/>
      <c r="AD74" s="406" t="s">
        <v>284</v>
      </c>
      <c r="AE74" s="435"/>
      <c r="AF74" s="436">
        <f>+AE45</f>
        <v>598</v>
      </c>
      <c r="AG74" s="407"/>
      <c r="AI74" s="369"/>
      <c r="AJ74" s="406" t="s">
        <v>284</v>
      </c>
      <c r="AK74" s="435"/>
      <c r="AL74" s="436">
        <f>+AK45</f>
        <v>0</v>
      </c>
      <c r="AM74" s="407"/>
      <c r="AO74" s="369"/>
      <c r="AP74" s="406" t="s">
        <v>284</v>
      </c>
      <c r="AQ74" s="435"/>
      <c r="AR74" s="436">
        <f>+AQ45</f>
        <v>1200</v>
      </c>
      <c r="AS74" s="407"/>
      <c r="AU74" s="369"/>
      <c r="AV74" s="406" t="s">
        <v>284</v>
      </c>
      <c r="AW74" s="435"/>
      <c r="AX74" s="436">
        <f>+AW45</f>
        <v>480</v>
      </c>
      <c r="AY74" s="407"/>
      <c r="BA74" s="369"/>
      <c r="BB74" s="406" t="s">
        <v>284</v>
      </c>
      <c r="BC74" s="435"/>
      <c r="BD74" s="436">
        <f>+BC45</f>
        <v>550</v>
      </c>
      <c r="BE74" s="407"/>
      <c r="BG74" s="369"/>
      <c r="BH74" s="406" t="s">
        <v>284</v>
      </c>
      <c r="BI74" s="435"/>
      <c r="BJ74" s="436">
        <f>+BI45</f>
        <v>0</v>
      </c>
      <c r="BK74" s="407"/>
    </row>
    <row r="75" spans="1:63" ht="20.100000000000001" customHeight="1" x14ac:dyDescent="0.25">
      <c r="A75" s="81"/>
      <c r="B75" s="361"/>
      <c r="C75" s="383" t="s">
        <v>323</v>
      </c>
      <c r="D75" s="384"/>
      <c r="E75" s="385"/>
      <c r="F75" s="386">
        <f>+D37</f>
        <v>100000</v>
      </c>
      <c r="G75" s="387" t="s">
        <v>173</v>
      </c>
      <c r="H75" s="388" t="s">
        <v>254</v>
      </c>
      <c r="I75" s="365">
        <f>I73+1</f>
        <v>14</v>
      </c>
      <c r="J75" s="251"/>
      <c r="K75" s="361"/>
      <c r="L75" s="383" t="s">
        <v>323</v>
      </c>
      <c r="M75" s="384"/>
      <c r="N75" s="385"/>
      <c r="O75" s="386">
        <f>+M37</f>
        <v>0</v>
      </c>
      <c r="Q75" s="361"/>
      <c r="R75" s="383" t="s">
        <v>323</v>
      </c>
      <c r="S75" s="384"/>
      <c r="T75" s="385"/>
      <c r="U75" s="386">
        <f>+S37</f>
        <v>0</v>
      </c>
      <c r="V75" s="267"/>
      <c r="W75" s="361"/>
      <c r="X75" s="383" t="s">
        <v>323</v>
      </c>
      <c r="Y75" s="384"/>
      <c r="Z75" s="385"/>
      <c r="AA75" s="386">
        <f>+Y37</f>
        <v>0</v>
      </c>
      <c r="AC75" s="361"/>
      <c r="AD75" s="383" t="s">
        <v>323</v>
      </c>
      <c r="AE75" s="384"/>
      <c r="AF75" s="385"/>
      <c r="AG75" s="386">
        <f>+AE37</f>
        <v>0</v>
      </c>
      <c r="AI75" s="361"/>
      <c r="AJ75" s="383" t="s">
        <v>323</v>
      </c>
      <c r="AK75" s="384"/>
      <c r="AL75" s="385"/>
      <c r="AM75" s="386">
        <f>+AK37</f>
        <v>0</v>
      </c>
      <c r="AO75" s="361"/>
      <c r="AP75" s="383" t="s">
        <v>323</v>
      </c>
      <c r="AQ75" s="384"/>
      <c r="AR75" s="385"/>
      <c r="AS75" s="386">
        <f>+AQ37</f>
        <v>0</v>
      </c>
      <c r="AU75" s="361"/>
      <c r="AV75" s="383" t="s">
        <v>323</v>
      </c>
      <c r="AW75" s="384"/>
      <c r="AX75" s="385"/>
      <c r="AY75" s="386">
        <f>+AW37</f>
        <v>0</v>
      </c>
      <c r="BA75" s="361"/>
      <c r="BB75" s="383" t="s">
        <v>323</v>
      </c>
      <c r="BC75" s="384"/>
      <c r="BD75" s="385"/>
      <c r="BE75" s="386">
        <f>+BC37</f>
        <v>0</v>
      </c>
      <c r="BG75" s="361"/>
      <c r="BH75" s="383" t="s">
        <v>323</v>
      </c>
      <c r="BI75" s="384"/>
      <c r="BJ75" s="385"/>
      <c r="BK75" s="386">
        <f>+BI37</f>
        <v>0</v>
      </c>
    </row>
    <row r="76" spans="1:63" ht="20.100000000000001" customHeight="1" x14ac:dyDescent="0.25">
      <c r="A76" s="81"/>
      <c r="B76" s="327" t="s">
        <v>274</v>
      </c>
      <c r="C76" s="153" t="s">
        <v>324</v>
      </c>
      <c r="D76" s="152"/>
      <c r="E76" s="187">
        <f>F75</f>
        <v>100000</v>
      </c>
      <c r="F76" s="187"/>
      <c r="G76" s="228" t="s">
        <v>173</v>
      </c>
      <c r="H76" s="200" t="s">
        <v>254</v>
      </c>
      <c r="I76" s="190">
        <f t="shared" ref="I76" si="15">I75</f>
        <v>14</v>
      </c>
      <c r="J76" s="251"/>
      <c r="K76" s="327" t="s">
        <v>274</v>
      </c>
      <c r="L76" s="153" t="s">
        <v>324</v>
      </c>
      <c r="M76" s="152"/>
      <c r="N76" s="187">
        <f>O75</f>
        <v>0</v>
      </c>
      <c r="O76" s="187"/>
      <c r="Q76" s="327" t="s">
        <v>274</v>
      </c>
      <c r="R76" s="153" t="s">
        <v>324</v>
      </c>
      <c r="S76" s="152"/>
      <c r="T76" s="187">
        <f>U75</f>
        <v>0</v>
      </c>
      <c r="U76" s="187"/>
      <c r="V76" s="267"/>
      <c r="W76" s="327" t="s">
        <v>274</v>
      </c>
      <c r="X76" s="153" t="s">
        <v>324</v>
      </c>
      <c r="Y76" s="152"/>
      <c r="Z76" s="187">
        <f>AA75</f>
        <v>0</v>
      </c>
      <c r="AA76" s="187"/>
      <c r="AC76" s="327" t="s">
        <v>274</v>
      </c>
      <c r="AD76" s="153" t="s">
        <v>324</v>
      </c>
      <c r="AE76" s="152"/>
      <c r="AF76" s="187">
        <f>AG75</f>
        <v>0</v>
      </c>
      <c r="AG76" s="187"/>
      <c r="AI76" s="327" t="s">
        <v>274</v>
      </c>
      <c r="AJ76" s="153" t="s">
        <v>324</v>
      </c>
      <c r="AK76" s="152"/>
      <c r="AL76" s="187">
        <f>AM75</f>
        <v>0</v>
      </c>
      <c r="AM76" s="187"/>
      <c r="AO76" s="327" t="s">
        <v>274</v>
      </c>
      <c r="AP76" s="153" t="s">
        <v>324</v>
      </c>
      <c r="AQ76" s="152"/>
      <c r="AR76" s="187">
        <f>AS75</f>
        <v>0</v>
      </c>
      <c r="AS76" s="187"/>
      <c r="AU76" s="327" t="s">
        <v>274</v>
      </c>
      <c r="AV76" s="153" t="s">
        <v>324</v>
      </c>
      <c r="AW76" s="152"/>
      <c r="AX76" s="187">
        <f>AY75</f>
        <v>0</v>
      </c>
      <c r="AY76" s="187"/>
      <c r="BA76" s="327" t="s">
        <v>274</v>
      </c>
      <c r="BB76" s="153" t="s">
        <v>324</v>
      </c>
      <c r="BC76" s="152"/>
      <c r="BD76" s="187">
        <f>BE75</f>
        <v>0</v>
      </c>
      <c r="BE76" s="187"/>
      <c r="BG76" s="327" t="s">
        <v>274</v>
      </c>
      <c r="BH76" s="153" t="s">
        <v>324</v>
      </c>
      <c r="BI76" s="152"/>
      <c r="BJ76" s="187">
        <f>BK75</f>
        <v>0</v>
      </c>
      <c r="BK76" s="187"/>
    </row>
    <row r="77" spans="1:63" ht="20.100000000000001" customHeight="1" x14ac:dyDescent="0.25">
      <c r="A77" s="81"/>
      <c r="B77" s="327" t="s">
        <v>275</v>
      </c>
      <c r="C77" s="360" t="s">
        <v>324</v>
      </c>
      <c r="D77" s="293"/>
      <c r="E77" s="294"/>
      <c r="F77" s="294">
        <f>F75</f>
        <v>100000</v>
      </c>
      <c r="G77" s="295" t="s">
        <v>326</v>
      </c>
      <c r="H77" s="359" t="s">
        <v>254</v>
      </c>
      <c r="I77" s="190">
        <f t="shared" ref="I77:I79" si="16">I75+1</f>
        <v>15</v>
      </c>
      <c r="J77" s="251"/>
      <c r="K77" s="327" t="s">
        <v>275</v>
      </c>
      <c r="L77" s="360" t="s">
        <v>324</v>
      </c>
      <c r="M77" s="293"/>
      <c r="N77" s="294"/>
      <c r="O77" s="294">
        <f>O75</f>
        <v>0</v>
      </c>
      <c r="Q77" s="327" t="s">
        <v>275</v>
      </c>
      <c r="R77" s="360" t="s">
        <v>324</v>
      </c>
      <c r="S77" s="293"/>
      <c r="T77" s="294"/>
      <c r="U77" s="294">
        <f>U75</f>
        <v>0</v>
      </c>
      <c r="V77" s="267"/>
      <c r="W77" s="327" t="s">
        <v>275</v>
      </c>
      <c r="X77" s="360" t="s">
        <v>324</v>
      </c>
      <c r="Y77" s="293"/>
      <c r="Z77" s="294"/>
      <c r="AA77" s="294">
        <f>AA75</f>
        <v>0</v>
      </c>
      <c r="AC77" s="327" t="s">
        <v>275</v>
      </c>
      <c r="AD77" s="360" t="s">
        <v>324</v>
      </c>
      <c r="AE77" s="293"/>
      <c r="AF77" s="294"/>
      <c r="AG77" s="294">
        <f>AG75</f>
        <v>0</v>
      </c>
      <c r="AI77" s="327" t="s">
        <v>275</v>
      </c>
      <c r="AJ77" s="360" t="s">
        <v>324</v>
      </c>
      <c r="AK77" s="293"/>
      <c r="AL77" s="294"/>
      <c r="AM77" s="294">
        <f>AM75</f>
        <v>0</v>
      </c>
      <c r="AO77" s="327" t="s">
        <v>275</v>
      </c>
      <c r="AP77" s="360" t="s">
        <v>324</v>
      </c>
      <c r="AQ77" s="293"/>
      <c r="AR77" s="294"/>
      <c r="AS77" s="294">
        <f>AS75</f>
        <v>0</v>
      </c>
      <c r="AU77" s="327" t="s">
        <v>275</v>
      </c>
      <c r="AV77" s="360" t="s">
        <v>324</v>
      </c>
      <c r="AW77" s="293"/>
      <c r="AX77" s="294"/>
      <c r="AY77" s="294">
        <f>AY75</f>
        <v>0</v>
      </c>
      <c r="BA77" s="327" t="s">
        <v>275</v>
      </c>
      <c r="BB77" s="360" t="s">
        <v>324</v>
      </c>
      <c r="BC77" s="293"/>
      <c r="BD77" s="294"/>
      <c r="BE77" s="294">
        <f>BE75</f>
        <v>0</v>
      </c>
      <c r="BG77" s="327" t="s">
        <v>275</v>
      </c>
      <c r="BH77" s="360" t="s">
        <v>324</v>
      </c>
      <c r="BI77" s="293"/>
      <c r="BJ77" s="294"/>
      <c r="BK77" s="294">
        <f>BK75</f>
        <v>0</v>
      </c>
    </row>
    <row r="78" spans="1:63" ht="20.100000000000001" customHeight="1" x14ac:dyDescent="0.25">
      <c r="A78" s="81"/>
      <c r="B78" s="328"/>
      <c r="C78" s="300" t="s">
        <v>328</v>
      </c>
      <c r="D78" s="301"/>
      <c r="E78" s="302">
        <f>F75</f>
        <v>100000</v>
      </c>
      <c r="F78" s="302"/>
      <c r="G78" s="303" t="s">
        <v>326</v>
      </c>
      <c r="H78" s="389" t="s">
        <v>254</v>
      </c>
      <c r="I78" s="208">
        <f t="shared" ref="I78" si="17">I77</f>
        <v>15</v>
      </c>
      <c r="J78" s="251"/>
      <c r="K78" s="328"/>
      <c r="L78" s="300" t="s">
        <v>328</v>
      </c>
      <c r="M78" s="301"/>
      <c r="N78" s="302">
        <f>O75</f>
        <v>0</v>
      </c>
      <c r="O78" s="302"/>
      <c r="Q78" s="328"/>
      <c r="R78" s="300" t="s">
        <v>328</v>
      </c>
      <c r="S78" s="301"/>
      <c r="T78" s="302">
        <f>U75</f>
        <v>0</v>
      </c>
      <c r="U78" s="302"/>
      <c r="V78" s="267"/>
      <c r="W78" s="328"/>
      <c r="X78" s="300" t="s">
        <v>328</v>
      </c>
      <c r="Y78" s="301"/>
      <c r="Z78" s="302">
        <f>AA75</f>
        <v>0</v>
      </c>
      <c r="AA78" s="302"/>
      <c r="AC78" s="328"/>
      <c r="AD78" s="300" t="s">
        <v>328</v>
      </c>
      <c r="AE78" s="301"/>
      <c r="AF78" s="302">
        <f>AG75</f>
        <v>0</v>
      </c>
      <c r="AG78" s="302"/>
      <c r="AI78" s="328"/>
      <c r="AJ78" s="300" t="s">
        <v>328</v>
      </c>
      <c r="AK78" s="301"/>
      <c r="AL78" s="302">
        <f>AM75</f>
        <v>0</v>
      </c>
      <c r="AM78" s="302"/>
      <c r="AO78" s="328"/>
      <c r="AP78" s="300" t="s">
        <v>328</v>
      </c>
      <c r="AQ78" s="301"/>
      <c r="AR78" s="302">
        <f>AS75</f>
        <v>0</v>
      </c>
      <c r="AS78" s="302"/>
      <c r="AU78" s="328"/>
      <c r="AV78" s="300" t="s">
        <v>328</v>
      </c>
      <c r="AW78" s="301"/>
      <c r="AX78" s="302">
        <f>AY75</f>
        <v>0</v>
      </c>
      <c r="AY78" s="302"/>
      <c r="BA78" s="328"/>
      <c r="BB78" s="300" t="s">
        <v>328</v>
      </c>
      <c r="BC78" s="301"/>
      <c r="BD78" s="302">
        <f>BE75</f>
        <v>0</v>
      </c>
      <c r="BE78" s="302"/>
      <c r="BG78" s="328"/>
      <c r="BH78" s="300" t="s">
        <v>328</v>
      </c>
      <c r="BI78" s="301"/>
      <c r="BJ78" s="302">
        <f>BK75</f>
        <v>0</v>
      </c>
      <c r="BK78" s="302"/>
    </row>
    <row r="79" spans="1:63" ht="20.100000000000001" customHeight="1" x14ac:dyDescent="0.25">
      <c r="A79" s="81"/>
      <c r="B79" s="288"/>
      <c r="C79" s="390" t="s">
        <v>328</v>
      </c>
      <c r="D79" s="293"/>
      <c r="E79" s="294"/>
      <c r="F79" s="331">
        <f>D13</f>
        <v>50000</v>
      </c>
      <c r="G79" s="295" t="s">
        <v>326</v>
      </c>
      <c r="H79" s="359" t="s">
        <v>316</v>
      </c>
      <c r="I79" s="190">
        <f t="shared" si="16"/>
        <v>16</v>
      </c>
      <c r="J79" s="251"/>
      <c r="K79" s="288"/>
      <c r="L79" s="390" t="s">
        <v>328</v>
      </c>
      <c r="M79" s="293"/>
      <c r="N79" s="294"/>
      <c r="O79" s="331">
        <f>M13</f>
        <v>40000</v>
      </c>
      <c r="Q79" s="288"/>
      <c r="R79" s="390" t="s">
        <v>328</v>
      </c>
      <c r="S79" s="293"/>
      <c r="T79" s="294"/>
      <c r="U79" s="331">
        <f>S13</f>
        <v>340000</v>
      </c>
      <c r="V79" s="267"/>
      <c r="W79" s="288"/>
      <c r="X79" s="390" t="s">
        <v>328</v>
      </c>
      <c r="Y79" s="293"/>
      <c r="Z79" s="294"/>
      <c r="AA79" s="331">
        <f>Y13</f>
        <v>199000</v>
      </c>
      <c r="AC79" s="288"/>
      <c r="AD79" s="390" t="s">
        <v>328</v>
      </c>
      <c r="AE79" s="293"/>
      <c r="AF79" s="294"/>
      <c r="AG79" s="331">
        <f>AE13</f>
        <v>212000</v>
      </c>
      <c r="AI79" s="288"/>
      <c r="AJ79" s="390" t="s">
        <v>328</v>
      </c>
      <c r="AK79" s="293"/>
      <c r="AL79" s="294"/>
      <c r="AM79" s="331">
        <f>AK13</f>
        <v>0</v>
      </c>
      <c r="AO79" s="288"/>
      <c r="AP79" s="390" t="s">
        <v>328</v>
      </c>
      <c r="AQ79" s="293"/>
      <c r="AR79" s="294"/>
      <c r="AS79" s="331">
        <f>AQ13</f>
        <v>370000</v>
      </c>
      <c r="AU79" s="288"/>
      <c r="AV79" s="390" t="s">
        <v>328</v>
      </c>
      <c r="AW79" s="293"/>
      <c r="AX79" s="294"/>
      <c r="AY79" s="331">
        <f>AW13</f>
        <v>186000</v>
      </c>
      <c r="BA79" s="288"/>
      <c r="BB79" s="390" t="s">
        <v>328</v>
      </c>
      <c r="BC79" s="293"/>
      <c r="BD79" s="294"/>
      <c r="BE79" s="331">
        <f>BC13</f>
        <v>230000</v>
      </c>
      <c r="BG79" s="288"/>
      <c r="BH79" s="390" t="s">
        <v>328</v>
      </c>
      <c r="BI79" s="293"/>
      <c r="BJ79" s="294"/>
      <c r="BK79" s="331">
        <f>BI13</f>
        <v>0</v>
      </c>
    </row>
    <row r="80" spans="1:63" ht="20.100000000000001" customHeight="1" x14ac:dyDescent="0.25">
      <c r="A80" s="81"/>
      <c r="B80" s="288"/>
      <c r="C80" s="360" t="s">
        <v>328</v>
      </c>
      <c r="D80" s="293"/>
      <c r="E80" s="294"/>
      <c r="F80" s="331">
        <f>D14</f>
        <v>20000</v>
      </c>
      <c r="G80" s="295" t="s">
        <v>326</v>
      </c>
      <c r="H80" s="359" t="s">
        <v>316</v>
      </c>
      <c r="I80" s="190">
        <f>I79</f>
        <v>16</v>
      </c>
      <c r="J80" s="251"/>
      <c r="K80" s="288"/>
      <c r="L80" s="360" t="s">
        <v>328</v>
      </c>
      <c r="M80" s="293"/>
      <c r="N80" s="294"/>
      <c r="O80" s="331">
        <f>M14</f>
        <v>20000</v>
      </c>
      <c r="Q80" s="288"/>
      <c r="R80" s="360" t="s">
        <v>328</v>
      </c>
      <c r="S80" s="293"/>
      <c r="T80" s="294"/>
      <c r="U80" s="331">
        <f>S14</f>
        <v>170000</v>
      </c>
      <c r="V80" s="267"/>
      <c r="W80" s="288"/>
      <c r="X80" s="360" t="s">
        <v>328</v>
      </c>
      <c r="Y80" s="293"/>
      <c r="Z80" s="294"/>
      <c r="AA80" s="331">
        <f>Y14</f>
        <v>9200</v>
      </c>
      <c r="AC80" s="288"/>
      <c r="AD80" s="360" t="s">
        <v>328</v>
      </c>
      <c r="AE80" s="293"/>
      <c r="AF80" s="294"/>
      <c r="AG80" s="331">
        <f>AE14</f>
        <v>87000</v>
      </c>
      <c r="AI80" s="288"/>
      <c r="AJ80" s="360" t="s">
        <v>328</v>
      </c>
      <c r="AK80" s="293"/>
      <c r="AL80" s="294"/>
      <c r="AM80" s="331">
        <f>AK14</f>
        <v>0</v>
      </c>
      <c r="AO80" s="288"/>
      <c r="AP80" s="360" t="s">
        <v>328</v>
      </c>
      <c r="AQ80" s="293"/>
      <c r="AR80" s="294"/>
      <c r="AS80" s="331">
        <f>AQ14</f>
        <v>230000</v>
      </c>
      <c r="AU80" s="288"/>
      <c r="AV80" s="360" t="s">
        <v>328</v>
      </c>
      <c r="AW80" s="293"/>
      <c r="AX80" s="294"/>
      <c r="AY80" s="331">
        <f>AW14</f>
        <v>54000</v>
      </c>
      <c r="BA80" s="288"/>
      <c r="BB80" s="360" t="s">
        <v>328</v>
      </c>
      <c r="BC80" s="293"/>
      <c r="BD80" s="294"/>
      <c r="BE80" s="331">
        <f>BC14</f>
        <v>45000</v>
      </c>
      <c r="BG80" s="288"/>
      <c r="BH80" s="360" t="s">
        <v>328</v>
      </c>
      <c r="BI80" s="293"/>
      <c r="BJ80" s="294"/>
      <c r="BK80" s="331">
        <f>BI14</f>
        <v>0</v>
      </c>
    </row>
    <row r="81" spans="1:64" ht="20.100000000000001" customHeight="1" x14ac:dyDescent="0.25">
      <c r="A81" s="81"/>
      <c r="B81" s="289" t="s">
        <v>250</v>
      </c>
      <c r="C81" s="360" t="s">
        <v>324</v>
      </c>
      <c r="D81" s="293"/>
      <c r="E81" s="294">
        <f>F79+F80</f>
        <v>70000</v>
      </c>
      <c r="F81" s="294"/>
      <c r="G81" s="295" t="s">
        <v>326</v>
      </c>
      <c r="H81" s="359" t="s">
        <v>254</v>
      </c>
      <c r="I81" s="190">
        <f>I79</f>
        <v>16</v>
      </c>
      <c r="J81" s="251"/>
      <c r="K81" s="289" t="s">
        <v>250</v>
      </c>
      <c r="L81" s="360" t="s">
        <v>324</v>
      </c>
      <c r="M81" s="293"/>
      <c r="N81" s="294">
        <f>O79+O80</f>
        <v>60000</v>
      </c>
      <c r="O81" s="294"/>
      <c r="Q81" s="289" t="s">
        <v>250</v>
      </c>
      <c r="R81" s="360" t="s">
        <v>324</v>
      </c>
      <c r="S81" s="293"/>
      <c r="T81" s="294">
        <f>U79+U80</f>
        <v>510000</v>
      </c>
      <c r="U81" s="294"/>
      <c r="V81" s="267"/>
      <c r="W81" s="289" t="s">
        <v>250</v>
      </c>
      <c r="X81" s="360" t="s">
        <v>324</v>
      </c>
      <c r="Y81" s="293"/>
      <c r="Z81" s="294">
        <f>AA79+AA80</f>
        <v>208200</v>
      </c>
      <c r="AA81" s="294"/>
      <c r="AC81" s="289" t="s">
        <v>250</v>
      </c>
      <c r="AD81" s="360" t="s">
        <v>324</v>
      </c>
      <c r="AE81" s="293"/>
      <c r="AF81" s="294">
        <f>AG79+AG80</f>
        <v>299000</v>
      </c>
      <c r="AG81" s="294"/>
      <c r="AI81" s="289" t="s">
        <v>250</v>
      </c>
      <c r="AJ81" s="360" t="s">
        <v>324</v>
      </c>
      <c r="AK81" s="293"/>
      <c r="AL81" s="294">
        <f>AM79+AM80</f>
        <v>0</v>
      </c>
      <c r="AM81" s="294"/>
      <c r="AO81" s="289" t="s">
        <v>250</v>
      </c>
      <c r="AP81" s="360" t="s">
        <v>324</v>
      </c>
      <c r="AQ81" s="293"/>
      <c r="AR81" s="294">
        <f>AS79+AS80</f>
        <v>600000</v>
      </c>
      <c r="AS81" s="294"/>
      <c r="AU81" s="289" t="s">
        <v>250</v>
      </c>
      <c r="AV81" s="360" t="s">
        <v>324</v>
      </c>
      <c r="AW81" s="293"/>
      <c r="AX81" s="294">
        <f>AY79+AY80</f>
        <v>240000</v>
      </c>
      <c r="AY81" s="294"/>
      <c r="BA81" s="289" t="s">
        <v>250</v>
      </c>
      <c r="BB81" s="360" t="s">
        <v>324</v>
      </c>
      <c r="BC81" s="293"/>
      <c r="BD81" s="294">
        <f>BE79+BE80</f>
        <v>275000</v>
      </c>
      <c r="BE81" s="294"/>
      <c r="BG81" s="289" t="s">
        <v>250</v>
      </c>
      <c r="BH81" s="360" t="s">
        <v>324</v>
      </c>
      <c r="BI81" s="293"/>
      <c r="BJ81" s="294">
        <f>BK79+BK80</f>
        <v>0</v>
      </c>
      <c r="BK81" s="294"/>
    </row>
    <row r="82" spans="1:64" ht="20.100000000000001" customHeight="1" x14ac:dyDescent="0.25">
      <c r="A82" s="81"/>
      <c r="B82" s="289" t="s">
        <v>251</v>
      </c>
      <c r="C82" s="155" t="s">
        <v>324</v>
      </c>
      <c r="D82" s="168"/>
      <c r="E82" s="188"/>
      <c r="F82" s="188">
        <f>E81</f>
        <v>70000</v>
      </c>
      <c r="G82" s="229" t="s">
        <v>174</v>
      </c>
      <c r="H82" s="201" t="s">
        <v>254</v>
      </c>
      <c r="I82" s="190">
        <f t="shared" ref="I82" si="18">I80+1</f>
        <v>17</v>
      </c>
      <c r="J82" s="251"/>
      <c r="K82" s="289" t="s">
        <v>251</v>
      </c>
      <c r="L82" s="155" t="s">
        <v>324</v>
      </c>
      <c r="M82" s="168"/>
      <c r="N82" s="188"/>
      <c r="O82" s="188">
        <f>N81</f>
        <v>60000</v>
      </c>
      <c r="Q82" s="289" t="s">
        <v>251</v>
      </c>
      <c r="R82" s="155" t="s">
        <v>324</v>
      </c>
      <c r="S82" s="168"/>
      <c r="T82" s="188"/>
      <c r="U82" s="188">
        <f>T81</f>
        <v>510000</v>
      </c>
      <c r="V82" s="267"/>
      <c r="W82" s="289" t="s">
        <v>251</v>
      </c>
      <c r="X82" s="155" t="s">
        <v>324</v>
      </c>
      <c r="Y82" s="168"/>
      <c r="Z82" s="188"/>
      <c r="AA82" s="188">
        <f>Z81</f>
        <v>208200</v>
      </c>
      <c r="AC82" s="289" t="s">
        <v>251</v>
      </c>
      <c r="AD82" s="155" t="s">
        <v>324</v>
      </c>
      <c r="AE82" s="168"/>
      <c r="AF82" s="188"/>
      <c r="AG82" s="188">
        <f>AF81</f>
        <v>299000</v>
      </c>
      <c r="AI82" s="289" t="s">
        <v>251</v>
      </c>
      <c r="AJ82" s="155" t="s">
        <v>324</v>
      </c>
      <c r="AK82" s="168"/>
      <c r="AL82" s="188"/>
      <c r="AM82" s="188">
        <f>AL81</f>
        <v>0</v>
      </c>
      <c r="AO82" s="289" t="s">
        <v>251</v>
      </c>
      <c r="AP82" s="155" t="s">
        <v>324</v>
      </c>
      <c r="AQ82" s="168"/>
      <c r="AR82" s="188"/>
      <c r="AS82" s="188">
        <f>AR81</f>
        <v>600000</v>
      </c>
      <c r="AU82" s="289" t="s">
        <v>251</v>
      </c>
      <c r="AV82" s="155" t="s">
        <v>324</v>
      </c>
      <c r="AW82" s="168"/>
      <c r="AX82" s="188"/>
      <c r="AY82" s="188">
        <f>AX81</f>
        <v>240000</v>
      </c>
      <c r="BA82" s="289" t="s">
        <v>251</v>
      </c>
      <c r="BB82" s="155" t="s">
        <v>324</v>
      </c>
      <c r="BC82" s="168"/>
      <c r="BD82" s="188"/>
      <c r="BE82" s="188">
        <f>BD81</f>
        <v>275000</v>
      </c>
      <c r="BG82" s="289" t="s">
        <v>251</v>
      </c>
      <c r="BH82" s="155" t="s">
        <v>324</v>
      </c>
      <c r="BI82" s="168"/>
      <c r="BJ82" s="188"/>
      <c r="BK82" s="188">
        <f>BJ81</f>
        <v>0</v>
      </c>
    </row>
    <row r="83" spans="1:64" ht="20.100000000000001" customHeight="1" x14ac:dyDescent="0.25">
      <c r="A83" s="81"/>
      <c r="B83" s="289"/>
      <c r="C83" s="155" t="s">
        <v>325</v>
      </c>
      <c r="D83" s="156"/>
      <c r="E83" s="333">
        <f>F79</f>
        <v>50000</v>
      </c>
      <c r="F83" s="333"/>
      <c r="G83" s="334" t="s">
        <v>174</v>
      </c>
      <c r="H83" s="335" t="s">
        <v>316</v>
      </c>
      <c r="I83" s="190">
        <f>I82</f>
        <v>17</v>
      </c>
      <c r="J83" s="251"/>
      <c r="K83" s="289"/>
      <c r="L83" s="155" t="s">
        <v>325</v>
      </c>
      <c r="M83" s="156"/>
      <c r="N83" s="333">
        <f>O79</f>
        <v>40000</v>
      </c>
      <c r="O83" s="333"/>
      <c r="Q83" s="289"/>
      <c r="R83" s="155" t="s">
        <v>325</v>
      </c>
      <c r="S83" s="156"/>
      <c r="T83" s="333">
        <f>U79</f>
        <v>340000</v>
      </c>
      <c r="U83" s="333"/>
      <c r="V83" s="267"/>
      <c r="W83" s="289"/>
      <c r="X83" s="155" t="s">
        <v>325</v>
      </c>
      <c r="Y83" s="156"/>
      <c r="Z83" s="333">
        <f>AA79</f>
        <v>199000</v>
      </c>
      <c r="AA83" s="333"/>
      <c r="AC83" s="289"/>
      <c r="AD83" s="155" t="s">
        <v>325</v>
      </c>
      <c r="AE83" s="156"/>
      <c r="AF83" s="333">
        <f>AG79</f>
        <v>212000</v>
      </c>
      <c r="AG83" s="333"/>
      <c r="AI83" s="289"/>
      <c r="AJ83" s="155" t="s">
        <v>325</v>
      </c>
      <c r="AK83" s="156"/>
      <c r="AL83" s="333">
        <f>AM79</f>
        <v>0</v>
      </c>
      <c r="AM83" s="333"/>
      <c r="AO83" s="289"/>
      <c r="AP83" s="155" t="s">
        <v>325</v>
      </c>
      <c r="AQ83" s="156"/>
      <c r="AR83" s="333">
        <f>AS79</f>
        <v>370000</v>
      </c>
      <c r="AS83" s="333"/>
      <c r="AU83" s="289"/>
      <c r="AV83" s="155" t="s">
        <v>325</v>
      </c>
      <c r="AW83" s="156"/>
      <c r="AX83" s="333">
        <f>AY79</f>
        <v>186000</v>
      </c>
      <c r="AY83" s="333"/>
      <c r="BA83" s="289"/>
      <c r="BB83" s="155" t="s">
        <v>325</v>
      </c>
      <c r="BC83" s="156"/>
      <c r="BD83" s="333">
        <f>BE79</f>
        <v>230000</v>
      </c>
      <c r="BE83" s="333"/>
      <c r="BG83" s="289"/>
      <c r="BH83" s="155" t="s">
        <v>325</v>
      </c>
      <c r="BI83" s="156"/>
      <c r="BJ83" s="333">
        <f>BK79</f>
        <v>0</v>
      </c>
      <c r="BK83" s="333"/>
    </row>
    <row r="84" spans="1:64" ht="20.100000000000001" customHeight="1" x14ac:dyDescent="0.25">
      <c r="A84" s="81"/>
      <c r="B84" s="290"/>
      <c r="C84" s="158" t="s">
        <v>325</v>
      </c>
      <c r="D84" s="159"/>
      <c r="E84" s="160">
        <f>F80</f>
        <v>20000</v>
      </c>
      <c r="F84" s="160"/>
      <c r="G84" s="230" t="s">
        <v>174</v>
      </c>
      <c r="H84" s="210" t="s">
        <v>316</v>
      </c>
      <c r="I84" s="190">
        <f>I82</f>
        <v>17</v>
      </c>
      <c r="J84" s="251"/>
      <c r="K84" s="290"/>
      <c r="L84" s="158" t="s">
        <v>325</v>
      </c>
      <c r="M84" s="159"/>
      <c r="N84" s="160">
        <f>O80</f>
        <v>20000</v>
      </c>
      <c r="O84" s="160"/>
      <c r="Q84" s="290"/>
      <c r="R84" s="158" t="s">
        <v>325</v>
      </c>
      <c r="S84" s="159"/>
      <c r="T84" s="160">
        <f>U80</f>
        <v>170000</v>
      </c>
      <c r="U84" s="160"/>
      <c r="V84" s="267"/>
      <c r="W84" s="290"/>
      <c r="X84" s="158" t="s">
        <v>325</v>
      </c>
      <c r="Y84" s="159"/>
      <c r="Z84" s="160">
        <f>AA80</f>
        <v>9200</v>
      </c>
      <c r="AA84" s="160"/>
      <c r="AC84" s="290"/>
      <c r="AD84" s="158" t="s">
        <v>325</v>
      </c>
      <c r="AE84" s="159"/>
      <c r="AF84" s="160">
        <f>AG80</f>
        <v>87000</v>
      </c>
      <c r="AG84" s="160"/>
      <c r="AI84" s="290"/>
      <c r="AJ84" s="158" t="s">
        <v>325</v>
      </c>
      <c r="AK84" s="159"/>
      <c r="AL84" s="160">
        <f>AM80</f>
        <v>0</v>
      </c>
      <c r="AM84" s="160"/>
      <c r="AO84" s="290"/>
      <c r="AP84" s="158" t="s">
        <v>325</v>
      </c>
      <c r="AQ84" s="159"/>
      <c r="AR84" s="160">
        <f>AS80</f>
        <v>230000</v>
      </c>
      <c r="AS84" s="160"/>
      <c r="AU84" s="290"/>
      <c r="AV84" s="158" t="s">
        <v>325</v>
      </c>
      <c r="AW84" s="159"/>
      <c r="AX84" s="160">
        <f>AY80</f>
        <v>54000</v>
      </c>
      <c r="AY84" s="160"/>
      <c r="BA84" s="290"/>
      <c r="BB84" s="158" t="s">
        <v>325</v>
      </c>
      <c r="BC84" s="159"/>
      <c r="BD84" s="160">
        <f>BE80</f>
        <v>45000</v>
      </c>
      <c r="BE84" s="160"/>
      <c r="BG84" s="290"/>
      <c r="BH84" s="158" t="s">
        <v>325</v>
      </c>
      <c r="BI84" s="159"/>
      <c r="BJ84" s="160">
        <f>BK80</f>
        <v>0</v>
      </c>
      <c r="BK84" s="160"/>
    </row>
    <row r="85" spans="1:64" ht="20.100000000000001" customHeight="1" x14ac:dyDescent="0.25">
      <c r="A85" s="81"/>
      <c r="B85" s="259" t="s">
        <v>237</v>
      </c>
      <c r="C85" s="169" t="s">
        <v>325</v>
      </c>
      <c r="D85" s="170"/>
      <c r="E85" s="188"/>
      <c r="F85" s="330">
        <f>+C11</f>
        <v>0</v>
      </c>
      <c r="G85" s="229" t="s">
        <v>174</v>
      </c>
      <c r="H85" s="198" t="s">
        <v>208</v>
      </c>
      <c r="I85" s="190">
        <f t="shared" ref="I85" si="19">I83+1</f>
        <v>18</v>
      </c>
      <c r="J85" s="251"/>
      <c r="K85" s="259" t="s">
        <v>237</v>
      </c>
      <c r="L85" s="169" t="s">
        <v>325</v>
      </c>
      <c r="M85" s="170"/>
      <c r="N85" s="188"/>
      <c r="O85" s="330">
        <f>+L11</f>
        <v>0</v>
      </c>
      <c r="Q85" s="259" t="s">
        <v>237</v>
      </c>
      <c r="R85" s="169" t="s">
        <v>325</v>
      </c>
      <c r="S85" s="170"/>
      <c r="T85" s="188"/>
      <c r="U85" s="330">
        <f>+R11</f>
        <v>0</v>
      </c>
      <c r="V85" s="267"/>
      <c r="W85" s="259" t="s">
        <v>237</v>
      </c>
      <c r="X85" s="169" t="s">
        <v>325</v>
      </c>
      <c r="Y85" s="170"/>
      <c r="Z85" s="188"/>
      <c r="AA85" s="330">
        <f>+X11</f>
        <v>0</v>
      </c>
      <c r="AC85" s="259" t="s">
        <v>237</v>
      </c>
      <c r="AD85" s="169" t="s">
        <v>325</v>
      </c>
      <c r="AE85" s="170"/>
      <c r="AF85" s="188"/>
      <c r="AG85" s="330">
        <f>+AD11</f>
        <v>0</v>
      </c>
      <c r="AI85" s="259" t="s">
        <v>237</v>
      </c>
      <c r="AJ85" s="169" t="s">
        <v>325</v>
      </c>
      <c r="AK85" s="170"/>
      <c r="AL85" s="188"/>
      <c r="AM85" s="330">
        <f>+AJ11</f>
        <v>0</v>
      </c>
      <c r="AO85" s="259" t="s">
        <v>237</v>
      </c>
      <c r="AP85" s="169" t="s">
        <v>325</v>
      </c>
      <c r="AQ85" s="170"/>
      <c r="AR85" s="188"/>
      <c r="AS85" s="330">
        <f>+AP11</f>
        <v>0</v>
      </c>
      <c r="AU85" s="259" t="s">
        <v>237</v>
      </c>
      <c r="AV85" s="169" t="s">
        <v>325</v>
      </c>
      <c r="AW85" s="170"/>
      <c r="AX85" s="188"/>
      <c r="AY85" s="330">
        <f>+AV11</f>
        <v>0</v>
      </c>
      <c r="BA85" s="259" t="s">
        <v>237</v>
      </c>
      <c r="BB85" s="169" t="s">
        <v>325</v>
      </c>
      <c r="BC85" s="170"/>
      <c r="BD85" s="188"/>
      <c r="BE85" s="330">
        <f>+BB11</f>
        <v>0</v>
      </c>
      <c r="BG85" s="259" t="s">
        <v>237</v>
      </c>
      <c r="BH85" s="169" t="s">
        <v>325</v>
      </c>
      <c r="BI85" s="170"/>
      <c r="BJ85" s="188"/>
      <c r="BK85" s="330">
        <f>+BH11</f>
        <v>0</v>
      </c>
    </row>
    <row r="86" spans="1:64" ht="20.100000000000001" customHeight="1" x14ac:dyDescent="0.25">
      <c r="A86" s="81"/>
      <c r="B86" s="86" t="s">
        <v>238</v>
      </c>
      <c r="C86" s="167" t="s">
        <v>308</v>
      </c>
      <c r="D86" s="168"/>
      <c r="E86" s="188">
        <f>+F85</f>
        <v>0</v>
      </c>
      <c r="F86" s="188"/>
      <c r="G86" s="229" t="s">
        <v>174</v>
      </c>
      <c r="H86" s="198" t="s">
        <v>206</v>
      </c>
      <c r="I86" s="190">
        <f t="shared" ref="I86" si="20">I85</f>
        <v>18</v>
      </c>
      <c r="J86" s="251"/>
      <c r="K86" s="86" t="s">
        <v>238</v>
      </c>
      <c r="L86" s="167" t="s">
        <v>308</v>
      </c>
      <c r="M86" s="168"/>
      <c r="N86" s="188">
        <f>+O85</f>
        <v>0</v>
      </c>
      <c r="O86" s="188"/>
      <c r="Q86" s="86" t="s">
        <v>238</v>
      </c>
      <c r="R86" s="167" t="s">
        <v>308</v>
      </c>
      <c r="S86" s="168"/>
      <c r="T86" s="188">
        <f>+U85</f>
        <v>0</v>
      </c>
      <c r="U86" s="188"/>
      <c r="V86" s="267"/>
      <c r="W86" s="86" t="s">
        <v>238</v>
      </c>
      <c r="X86" s="167" t="s">
        <v>308</v>
      </c>
      <c r="Y86" s="168"/>
      <c r="Z86" s="188">
        <f>+AA85</f>
        <v>0</v>
      </c>
      <c r="AA86" s="188"/>
      <c r="AC86" s="86" t="s">
        <v>238</v>
      </c>
      <c r="AD86" s="167" t="s">
        <v>308</v>
      </c>
      <c r="AE86" s="168"/>
      <c r="AF86" s="188">
        <f>+AG85</f>
        <v>0</v>
      </c>
      <c r="AG86" s="188"/>
      <c r="AI86" s="86" t="s">
        <v>238</v>
      </c>
      <c r="AJ86" s="167" t="s">
        <v>308</v>
      </c>
      <c r="AK86" s="168"/>
      <c r="AL86" s="188">
        <f>+AM85</f>
        <v>0</v>
      </c>
      <c r="AM86" s="188"/>
      <c r="AO86" s="86" t="s">
        <v>238</v>
      </c>
      <c r="AP86" s="167" t="s">
        <v>308</v>
      </c>
      <c r="AQ86" s="168"/>
      <c r="AR86" s="188">
        <f>+AS85</f>
        <v>0</v>
      </c>
      <c r="AS86" s="188"/>
      <c r="AU86" s="86" t="s">
        <v>238</v>
      </c>
      <c r="AV86" s="167" t="s">
        <v>308</v>
      </c>
      <c r="AW86" s="168"/>
      <c r="AX86" s="188">
        <f>+AY85</f>
        <v>0</v>
      </c>
      <c r="AY86" s="188"/>
      <c r="BA86" s="86" t="s">
        <v>238</v>
      </c>
      <c r="BB86" s="167" t="s">
        <v>308</v>
      </c>
      <c r="BC86" s="168"/>
      <c r="BD86" s="188">
        <f>+BE85</f>
        <v>0</v>
      </c>
      <c r="BE86" s="188"/>
      <c r="BG86" s="86" t="s">
        <v>238</v>
      </c>
      <c r="BH86" s="167" t="s">
        <v>308</v>
      </c>
      <c r="BI86" s="168"/>
      <c r="BJ86" s="188">
        <f>+BK85</f>
        <v>0</v>
      </c>
      <c r="BK86" s="188"/>
    </row>
    <row r="87" spans="1:64" ht="20.100000000000001" customHeight="1" x14ac:dyDescent="0.25">
      <c r="A87" s="81"/>
      <c r="B87" s="266" t="s">
        <v>235</v>
      </c>
      <c r="C87" s="151" t="s">
        <v>323</v>
      </c>
      <c r="D87" s="152"/>
      <c r="E87" s="329">
        <f>+C33</f>
        <v>0</v>
      </c>
      <c r="F87" s="187"/>
      <c r="G87" s="228" t="s">
        <v>173</v>
      </c>
      <c r="H87" s="197" t="s">
        <v>208</v>
      </c>
      <c r="I87" s="190">
        <f t="shared" ref="I87" si="21">I85+1</f>
        <v>19</v>
      </c>
      <c r="J87" s="251"/>
      <c r="K87" s="266" t="s">
        <v>235</v>
      </c>
      <c r="L87" s="151" t="s">
        <v>323</v>
      </c>
      <c r="M87" s="152"/>
      <c r="N87" s="329">
        <f>+L33</f>
        <v>0</v>
      </c>
      <c r="O87" s="187"/>
      <c r="Q87" s="266" t="s">
        <v>235</v>
      </c>
      <c r="R87" s="151" t="s">
        <v>323</v>
      </c>
      <c r="S87" s="152"/>
      <c r="T87" s="329">
        <f>+R33</f>
        <v>0</v>
      </c>
      <c r="U87" s="187"/>
      <c r="V87" s="267"/>
      <c r="W87" s="266" t="s">
        <v>235</v>
      </c>
      <c r="X87" s="151" t="s">
        <v>323</v>
      </c>
      <c r="Y87" s="152"/>
      <c r="Z87" s="329">
        <f>+X33</f>
        <v>0</v>
      </c>
      <c r="AA87" s="187"/>
      <c r="AC87" s="266" t="s">
        <v>235</v>
      </c>
      <c r="AD87" s="151" t="s">
        <v>323</v>
      </c>
      <c r="AE87" s="152"/>
      <c r="AF87" s="329">
        <f>+AD33</f>
        <v>0</v>
      </c>
      <c r="AG87" s="187"/>
      <c r="AI87" s="266" t="s">
        <v>235</v>
      </c>
      <c r="AJ87" s="151" t="s">
        <v>323</v>
      </c>
      <c r="AK87" s="152"/>
      <c r="AL87" s="329">
        <f>+AJ33</f>
        <v>0</v>
      </c>
      <c r="AM87" s="187"/>
      <c r="AO87" s="266" t="s">
        <v>235</v>
      </c>
      <c r="AP87" s="151" t="s">
        <v>323</v>
      </c>
      <c r="AQ87" s="152"/>
      <c r="AR87" s="329">
        <f>+AP33</f>
        <v>0</v>
      </c>
      <c r="AS87" s="187"/>
      <c r="AU87" s="266" t="s">
        <v>235</v>
      </c>
      <c r="AV87" s="151" t="s">
        <v>323</v>
      </c>
      <c r="AW87" s="152"/>
      <c r="AX87" s="329">
        <f>+AV33</f>
        <v>0</v>
      </c>
      <c r="AY87" s="187"/>
      <c r="BA87" s="266" t="s">
        <v>235</v>
      </c>
      <c r="BB87" s="151" t="s">
        <v>323</v>
      </c>
      <c r="BC87" s="152"/>
      <c r="BD87" s="329">
        <f>+BB33</f>
        <v>0</v>
      </c>
      <c r="BE87" s="187"/>
      <c r="BG87" s="266" t="s">
        <v>235</v>
      </c>
      <c r="BH87" s="151" t="s">
        <v>323</v>
      </c>
      <c r="BI87" s="152"/>
      <c r="BJ87" s="329">
        <f>+BH33</f>
        <v>0</v>
      </c>
      <c r="BK87" s="187"/>
    </row>
    <row r="88" spans="1:64" ht="20.100000000000001" customHeight="1" x14ac:dyDescent="0.25">
      <c r="A88" s="81"/>
      <c r="B88" s="86"/>
      <c r="C88" s="151" t="s">
        <v>309</v>
      </c>
      <c r="D88" s="152"/>
      <c r="E88" s="187"/>
      <c r="F88" s="187">
        <v>0</v>
      </c>
      <c r="G88" s="228" t="s">
        <v>173</v>
      </c>
      <c r="H88" s="197" t="s">
        <v>208</v>
      </c>
      <c r="I88" s="190">
        <f t="shared" ref="I88" si="22">I87</f>
        <v>19</v>
      </c>
      <c r="J88" s="251"/>
      <c r="K88" s="86"/>
      <c r="L88" s="151" t="s">
        <v>309</v>
      </c>
      <c r="M88" s="152"/>
      <c r="N88" s="187"/>
      <c r="O88" s="187">
        <v>0</v>
      </c>
      <c r="Q88" s="86"/>
      <c r="R88" s="151" t="s">
        <v>309</v>
      </c>
      <c r="S88" s="152"/>
      <c r="T88" s="187"/>
      <c r="U88" s="187">
        <v>0</v>
      </c>
      <c r="V88" s="267"/>
      <c r="W88" s="86"/>
      <c r="X88" s="151" t="s">
        <v>309</v>
      </c>
      <c r="Y88" s="152"/>
      <c r="Z88" s="187"/>
      <c r="AA88" s="187">
        <v>0</v>
      </c>
      <c r="AC88" s="86"/>
      <c r="AD88" s="151" t="s">
        <v>309</v>
      </c>
      <c r="AE88" s="152"/>
      <c r="AF88" s="187"/>
      <c r="AG88" s="187">
        <v>0</v>
      </c>
      <c r="AI88" s="86"/>
      <c r="AJ88" s="151" t="s">
        <v>309</v>
      </c>
      <c r="AK88" s="152"/>
      <c r="AL88" s="187"/>
      <c r="AM88" s="187">
        <v>0</v>
      </c>
      <c r="AO88" s="86"/>
      <c r="AP88" s="151" t="s">
        <v>309</v>
      </c>
      <c r="AQ88" s="152"/>
      <c r="AR88" s="187"/>
      <c r="AS88" s="187">
        <v>0</v>
      </c>
      <c r="AU88" s="86"/>
      <c r="AV88" s="151" t="s">
        <v>309</v>
      </c>
      <c r="AW88" s="152"/>
      <c r="AX88" s="187"/>
      <c r="AY88" s="187">
        <v>0</v>
      </c>
      <c r="BA88" s="86"/>
      <c r="BB88" s="151" t="s">
        <v>309</v>
      </c>
      <c r="BC88" s="152"/>
      <c r="BD88" s="187"/>
      <c r="BE88" s="187">
        <v>0</v>
      </c>
      <c r="BG88" s="86"/>
      <c r="BH88" s="151" t="s">
        <v>309</v>
      </c>
      <c r="BI88" s="152"/>
      <c r="BJ88" s="187"/>
      <c r="BK88" s="187">
        <v>0</v>
      </c>
    </row>
    <row r="89" spans="1:64" ht="20.100000000000001" customHeight="1" x14ac:dyDescent="0.25">
      <c r="A89" s="81"/>
      <c r="B89" s="86" t="s">
        <v>234</v>
      </c>
      <c r="C89" s="167" t="s">
        <v>325</v>
      </c>
      <c r="D89" s="168"/>
      <c r="E89" s="330">
        <f>+D12</f>
        <v>0</v>
      </c>
      <c r="F89" s="188"/>
      <c r="G89" s="229" t="s">
        <v>174</v>
      </c>
      <c r="H89" s="198" t="s">
        <v>208</v>
      </c>
      <c r="I89" s="190">
        <f t="shared" ref="I89" si="23">I87+1</f>
        <v>20</v>
      </c>
      <c r="J89" s="251"/>
      <c r="K89" s="86" t="s">
        <v>234</v>
      </c>
      <c r="L89" s="167" t="s">
        <v>325</v>
      </c>
      <c r="M89" s="168"/>
      <c r="N89" s="330">
        <f>+M12</f>
        <v>0</v>
      </c>
      <c r="O89" s="188"/>
      <c r="Q89" s="86" t="s">
        <v>234</v>
      </c>
      <c r="R89" s="167" t="s">
        <v>325</v>
      </c>
      <c r="S89" s="168"/>
      <c r="T89" s="330">
        <f>+S12</f>
        <v>0</v>
      </c>
      <c r="U89" s="188"/>
      <c r="V89" s="267"/>
      <c r="W89" s="86" t="s">
        <v>234</v>
      </c>
      <c r="X89" s="167" t="s">
        <v>325</v>
      </c>
      <c r="Y89" s="168"/>
      <c r="Z89" s="330">
        <f>+Y12</f>
        <v>0</v>
      </c>
      <c r="AA89" s="188"/>
      <c r="AC89" s="86" t="s">
        <v>234</v>
      </c>
      <c r="AD89" s="167" t="s">
        <v>325</v>
      </c>
      <c r="AE89" s="168"/>
      <c r="AF89" s="330">
        <f>+AE12</f>
        <v>0</v>
      </c>
      <c r="AG89" s="188"/>
      <c r="AI89" s="86" t="s">
        <v>234</v>
      </c>
      <c r="AJ89" s="167" t="s">
        <v>325</v>
      </c>
      <c r="AK89" s="168"/>
      <c r="AL89" s="330">
        <f>+AK12</f>
        <v>0</v>
      </c>
      <c r="AM89" s="188"/>
      <c r="AO89" s="86" t="s">
        <v>234</v>
      </c>
      <c r="AP89" s="167" t="s">
        <v>325</v>
      </c>
      <c r="AQ89" s="168"/>
      <c r="AR89" s="330">
        <f>+AQ12</f>
        <v>0</v>
      </c>
      <c r="AS89" s="188"/>
      <c r="AU89" s="86" t="s">
        <v>234</v>
      </c>
      <c r="AV89" s="167" t="s">
        <v>325</v>
      </c>
      <c r="AW89" s="168"/>
      <c r="AX89" s="330">
        <f>+AW12</f>
        <v>0</v>
      </c>
      <c r="AY89" s="188"/>
      <c r="BA89" s="86" t="s">
        <v>234</v>
      </c>
      <c r="BB89" s="167" t="s">
        <v>325</v>
      </c>
      <c r="BC89" s="168"/>
      <c r="BD89" s="330">
        <f>+BC12</f>
        <v>0</v>
      </c>
      <c r="BE89" s="188"/>
      <c r="BG89" s="86" t="s">
        <v>234</v>
      </c>
      <c r="BH89" s="167" t="s">
        <v>325</v>
      </c>
      <c r="BI89" s="168"/>
      <c r="BJ89" s="330">
        <f>+BI12</f>
        <v>0</v>
      </c>
      <c r="BK89" s="188"/>
    </row>
    <row r="90" spans="1:64" ht="20.100000000000001" customHeight="1" x14ac:dyDescent="0.25">
      <c r="A90" s="81"/>
      <c r="B90" s="86" t="s">
        <v>239</v>
      </c>
      <c r="C90" s="167" t="s">
        <v>308</v>
      </c>
      <c r="D90" s="168"/>
      <c r="E90" s="188"/>
      <c r="F90" s="188">
        <f>+E89</f>
        <v>0</v>
      </c>
      <c r="G90" s="229" t="s">
        <v>174</v>
      </c>
      <c r="H90" s="198" t="s">
        <v>206</v>
      </c>
      <c r="I90" s="190">
        <f t="shared" ref="I90" si="24">I89</f>
        <v>20</v>
      </c>
      <c r="J90" s="251"/>
      <c r="K90" s="86" t="s">
        <v>239</v>
      </c>
      <c r="L90" s="167" t="s">
        <v>308</v>
      </c>
      <c r="M90" s="168"/>
      <c r="N90" s="188"/>
      <c r="O90" s="188">
        <f>+N89</f>
        <v>0</v>
      </c>
      <c r="Q90" s="86" t="s">
        <v>239</v>
      </c>
      <c r="R90" s="167" t="s">
        <v>308</v>
      </c>
      <c r="S90" s="168"/>
      <c r="T90" s="188"/>
      <c r="U90" s="188">
        <f>+T89</f>
        <v>0</v>
      </c>
      <c r="V90" s="267"/>
      <c r="W90" s="86" t="s">
        <v>239</v>
      </c>
      <c r="X90" s="167" t="s">
        <v>308</v>
      </c>
      <c r="Y90" s="168"/>
      <c r="Z90" s="188"/>
      <c r="AA90" s="188">
        <f>+Z89</f>
        <v>0</v>
      </c>
      <c r="AC90" s="86" t="s">
        <v>239</v>
      </c>
      <c r="AD90" s="167" t="s">
        <v>308</v>
      </c>
      <c r="AE90" s="168"/>
      <c r="AF90" s="188"/>
      <c r="AG90" s="188">
        <f>+AF89</f>
        <v>0</v>
      </c>
      <c r="AI90" s="86" t="s">
        <v>239</v>
      </c>
      <c r="AJ90" s="167" t="s">
        <v>308</v>
      </c>
      <c r="AK90" s="168"/>
      <c r="AL90" s="188"/>
      <c r="AM90" s="188">
        <f>+AL89</f>
        <v>0</v>
      </c>
      <c r="AO90" s="86" t="s">
        <v>239</v>
      </c>
      <c r="AP90" s="167" t="s">
        <v>308</v>
      </c>
      <c r="AQ90" s="168"/>
      <c r="AR90" s="188"/>
      <c r="AS90" s="188">
        <f>+AR89</f>
        <v>0</v>
      </c>
      <c r="AU90" s="86" t="s">
        <v>239</v>
      </c>
      <c r="AV90" s="167" t="s">
        <v>308</v>
      </c>
      <c r="AW90" s="168"/>
      <c r="AX90" s="188"/>
      <c r="AY90" s="188">
        <f>+AX89</f>
        <v>0</v>
      </c>
      <c r="BA90" s="86" t="s">
        <v>239</v>
      </c>
      <c r="BB90" s="167" t="s">
        <v>308</v>
      </c>
      <c r="BC90" s="168"/>
      <c r="BD90" s="188"/>
      <c r="BE90" s="188">
        <f>+BD89</f>
        <v>0</v>
      </c>
      <c r="BG90" s="86" t="s">
        <v>239</v>
      </c>
      <c r="BH90" s="167" t="s">
        <v>308</v>
      </c>
      <c r="BI90" s="168"/>
      <c r="BJ90" s="188"/>
      <c r="BK90" s="188">
        <f>+BJ89</f>
        <v>0</v>
      </c>
    </row>
    <row r="91" spans="1:64" ht="20.100000000000001" customHeight="1" x14ac:dyDescent="0.25">
      <c r="A91" s="81"/>
      <c r="B91" s="266" t="s">
        <v>236</v>
      </c>
      <c r="C91" s="151" t="s">
        <v>323</v>
      </c>
      <c r="D91" s="238"/>
      <c r="E91" s="187"/>
      <c r="F91" s="329">
        <f>+D34</f>
        <v>0</v>
      </c>
      <c r="G91" s="228" t="s">
        <v>173</v>
      </c>
      <c r="H91" s="197" t="s">
        <v>208</v>
      </c>
      <c r="I91" s="190">
        <f t="shared" ref="I91" si="25">I89+1</f>
        <v>21</v>
      </c>
      <c r="J91" s="251"/>
      <c r="K91" s="266" t="s">
        <v>236</v>
      </c>
      <c r="L91" s="151" t="s">
        <v>323</v>
      </c>
      <c r="M91" s="238"/>
      <c r="N91" s="187"/>
      <c r="O91" s="329">
        <f>+M34</f>
        <v>0</v>
      </c>
      <c r="Q91" s="266" t="s">
        <v>236</v>
      </c>
      <c r="R91" s="151" t="s">
        <v>323</v>
      </c>
      <c r="S91" s="238"/>
      <c r="T91" s="187"/>
      <c r="U91" s="329">
        <f>+S34</f>
        <v>0</v>
      </c>
      <c r="V91" s="267"/>
      <c r="W91" s="266" t="s">
        <v>236</v>
      </c>
      <c r="X91" s="151" t="s">
        <v>323</v>
      </c>
      <c r="Y91" s="238"/>
      <c r="Z91" s="187"/>
      <c r="AA91" s="329">
        <f>+Y34</f>
        <v>0</v>
      </c>
      <c r="AC91" s="266" t="s">
        <v>236</v>
      </c>
      <c r="AD91" s="151" t="s">
        <v>323</v>
      </c>
      <c r="AE91" s="238"/>
      <c r="AF91" s="187"/>
      <c r="AG91" s="329">
        <f>+AE34</f>
        <v>0</v>
      </c>
      <c r="AI91" s="266" t="s">
        <v>236</v>
      </c>
      <c r="AJ91" s="151" t="s">
        <v>323</v>
      </c>
      <c r="AK91" s="238"/>
      <c r="AL91" s="187"/>
      <c r="AM91" s="329">
        <f>+AK34</f>
        <v>0</v>
      </c>
      <c r="AO91" s="266" t="s">
        <v>236</v>
      </c>
      <c r="AP91" s="151" t="s">
        <v>323</v>
      </c>
      <c r="AQ91" s="238"/>
      <c r="AR91" s="187"/>
      <c r="AS91" s="329">
        <f>+AQ34</f>
        <v>0</v>
      </c>
      <c r="AU91" s="266" t="s">
        <v>236</v>
      </c>
      <c r="AV91" s="151" t="s">
        <v>323</v>
      </c>
      <c r="AW91" s="238"/>
      <c r="AX91" s="187"/>
      <c r="AY91" s="329">
        <f>+AW34</f>
        <v>0</v>
      </c>
      <c r="BA91" s="266" t="s">
        <v>236</v>
      </c>
      <c r="BB91" s="151" t="s">
        <v>323</v>
      </c>
      <c r="BC91" s="238"/>
      <c r="BD91" s="187"/>
      <c r="BE91" s="329">
        <f>+BC34</f>
        <v>0</v>
      </c>
      <c r="BG91" s="266" t="s">
        <v>236</v>
      </c>
      <c r="BH91" s="151" t="s">
        <v>323</v>
      </c>
      <c r="BI91" s="238"/>
      <c r="BJ91" s="187"/>
      <c r="BK91" s="329">
        <f>+BI34</f>
        <v>0</v>
      </c>
    </row>
    <row r="92" spans="1:64" ht="20.100000000000001" customHeight="1" x14ac:dyDescent="0.25">
      <c r="A92" s="81"/>
      <c r="B92" s="87"/>
      <c r="C92" s="239" t="s">
        <v>309</v>
      </c>
      <c r="D92" s="223"/>
      <c r="E92" s="212">
        <f>+F91</f>
        <v>0</v>
      </c>
      <c r="F92" s="212"/>
      <c r="G92" s="232" t="s">
        <v>173</v>
      </c>
      <c r="H92" s="213" t="s">
        <v>208</v>
      </c>
      <c r="I92" s="208">
        <f t="shared" ref="I92" si="26">I91</f>
        <v>21</v>
      </c>
      <c r="J92" s="251"/>
      <c r="K92" s="87"/>
      <c r="L92" s="239" t="s">
        <v>309</v>
      </c>
      <c r="M92" s="223"/>
      <c r="N92" s="212">
        <f>+O91</f>
        <v>0</v>
      </c>
      <c r="O92" s="212"/>
      <c r="Q92" s="87"/>
      <c r="R92" s="239" t="s">
        <v>309</v>
      </c>
      <c r="S92" s="223"/>
      <c r="T92" s="212">
        <f>+U91</f>
        <v>0</v>
      </c>
      <c r="U92" s="212"/>
      <c r="V92" s="267"/>
      <c r="W92" s="87"/>
      <c r="X92" s="239" t="s">
        <v>309</v>
      </c>
      <c r="Y92" s="223"/>
      <c r="Z92" s="212">
        <f>+AA91</f>
        <v>0</v>
      </c>
      <c r="AA92" s="212"/>
      <c r="AC92" s="87"/>
      <c r="AD92" s="239" t="s">
        <v>309</v>
      </c>
      <c r="AE92" s="223"/>
      <c r="AF92" s="212">
        <f>+AG91</f>
        <v>0</v>
      </c>
      <c r="AG92" s="212"/>
      <c r="AI92" s="87"/>
      <c r="AJ92" s="239" t="s">
        <v>309</v>
      </c>
      <c r="AK92" s="223"/>
      <c r="AL92" s="212">
        <f>+AM91</f>
        <v>0</v>
      </c>
      <c r="AM92" s="212"/>
      <c r="AO92" s="87"/>
      <c r="AP92" s="239" t="s">
        <v>309</v>
      </c>
      <c r="AQ92" s="223"/>
      <c r="AR92" s="212">
        <f>+AS91</f>
        <v>0</v>
      </c>
      <c r="AS92" s="212"/>
      <c r="AU92" s="87"/>
      <c r="AV92" s="239" t="s">
        <v>309</v>
      </c>
      <c r="AW92" s="223"/>
      <c r="AX92" s="212">
        <f>+AY91</f>
        <v>0</v>
      </c>
      <c r="AY92" s="212"/>
      <c r="BA92" s="87"/>
      <c r="BB92" s="239" t="s">
        <v>309</v>
      </c>
      <c r="BC92" s="223"/>
      <c r="BD92" s="212">
        <f>+BE91</f>
        <v>0</v>
      </c>
      <c r="BE92" s="212"/>
      <c r="BG92" s="87"/>
      <c r="BH92" s="239" t="s">
        <v>309</v>
      </c>
      <c r="BI92" s="223"/>
      <c r="BJ92" s="212">
        <f>+BK91</f>
        <v>0</v>
      </c>
      <c r="BK92" s="212"/>
    </row>
    <row r="93" spans="1:64" ht="20.100000000000001" customHeight="1" x14ac:dyDescent="0.25">
      <c r="A93" s="81"/>
      <c r="B93" s="85" t="s">
        <v>19</v>
      </c>
      <c r="C93" s="164" t="s">
        <v>325</v>
      </c>
      <c r="D93" s="224"/>
      <c r="E93" s="337">
        <f>+D17</f>
        <v>0</v>
      </c>
      <c r="F93" s="157"/>
      <c r="G93" s="231" t="s">
        <v>174</v>
      </c>
      <c r="H93" s="209" t="s">
        <v>209</v>
      </c>
      <c r="I93" s="206">
        <f t="shared" ref="I93:I97" si="27">I91+1</f>
        <v>22</v>
      </c>
      <c r="J93" s="252"/>
      <c r="K93" s="85" t="s">
        <v>19</v>
      </c>
      <c r="L93" s="164" t="s">
        <v>325</v>
      </c>
      <c r="M93" s="224"/>
      <c r="N93" s="337">
        <f>+M17</f>
        <v>0</v>
      </c>
      <c r="O93" s="157"/>
      <c r="Q93" s="85" t="s">
        <v>19</v>
      </c>
      <c r="R93" s="164" t="s">
        <v>325</v>
      </c>
      <c r="S93" s="224"/>
      <c r="T93" s="337">
        <f>+S17</f>
        <v>0</v>
      </c>
      <c r="U93" s="157"/>
      <c r="V93" s="267"/>
      <c r="W93" s="85" t="s">
        <v>19</v>
      </c>
      <c r="X93" s="164" t="s">
        <v>325</v>
      </c>
      <c r="Y93" s="224"/>
      <c r="Z93" s="337">
        <f>+Y17</f>
        <v>1000</v>
      </c>
      <c r="AA93" s="157"/>
      <c r="AC93" s="85" t="s">
        <v>19</v>
      </c>
      <c r="AD93" s="164" t="s">
        <v>325</v>
      </c>
      <c r="AE93" s="224"/>
      <c r="AF93" s="337">
        <f>+AE17</f>
        <v>0</v>
      </c>
      <c r="AG93" s="157"/>
      <c r="AI93" s="85" t="s">
        <v>19</v>
      </c>
      <c r="AJ93" s="164" t="s">
        <v>325</v>
      </c>
      <c r="AK93" s="224"/>
      <c r="AL93" s="337">
        <f>+AK17</f>
        <v>0</v>
      </c>
      <c r="AM93" s="157"/>
      <c r="AO93" s="85" t="s">
        <v>19</v>
      </c>
      <c r="AP93" s="164" t="s">
        <v>325</v>
      </c>
      <c r="AQ93" s="224"/>
      <c r="AR93" s="337">
        <f>+AQ17</f>
        <v>0</v>
      </c>
      <c r="AS93" s="157"/>
      <c r="AU93" s="85" t="s">
        <v>19</v>
      </c>
      <c r="AV93" s="164" t="s">
        <v>325</v>
      </c>
      <c r="AW93" s="224"/>
      <c r="AX93" s="337">
        <f>+AW17</f>
        <v>2500</v>
      </c>
      <c r="AY93" s="157"/>
      <c r="BA93" s="85" t="s">
        <v>19</v>
      </c>
      <c r="BB93" s="164" t="s">
        <v>325</v>
      </c>
      <c r="BC93" s="224"/>
      <c r="BD93" s="337">
        <f>+BC17</f>
        <v>0</v>
      </c>
      <c r="BE93" s="157"/>
      <c r="BG93" s="85" t="s">
        <v>19</v>
      </c>
      <c r="BH93" s="164" t="s">
        <v>325</v>
      </c>
      <c r="BI93" s="224"/>
      <c r="BJ93" s="337">
        <f>+BI17</f>
        <v>0</v>
      </c>
      <c r="BK93" s="157"/>
    </row>
    <row r="94" spans="1:64" ht="20.100000000000001" customHeight="1" x14ac:dyDescent="0.25">
      <c r="A94" s="81"/>
      <c r="B94" s="87"/>
      <c r="C94" s="158" t="s">
        <v>308</v>
      </c>
      <c r="D94" s="159"/>
      <c r="E94" s="160"/>
      <c r="F94" s="160">
        <f>+E93</f>
        <v>0</v>
      </c>
      <c r="G94" s="230" t="s">
        <v>174</v>
      </c>
      <c r="H94" s="207" t="s">
        <v>206</v>
      </c>
      <c r="I94" s="208">
        <f t="shared" ref="I94:I96" si="28">I93</f>
        <v>22</v>
      </c>
      <c r="J94" s="252"/>
      <c r="K94" s="87"/>
      <c r="L94" s="158" t="s">
        <v>308</v>
      </c>
      <c r="M94" s="159"/>
      <c r="N94" s="160"/>
      <c r="O94" s="160">
        <f>+N93</f>
        <v>0</v>
      </c>
      <c r="Q94" s="87"/>
      <c r="R94" s="158" t="s">
        <v>308</v>
      </c>
      <c r="S94" s="159"/>
      <c r="T94" s="160"/>
      <c r="U94" s="160">
        <f>+T93</f>
        <v>0</v>
      </c>
      <c r="V94" s="267"/>
      <c r="W94" s="87"/>
      <c r="X94" s="158" t="s">
        <v>308</v>
      </c>
      <c r="Y94" s="159"/>
      <c r="Z94" s="160"/>
      <c r="AA94" s="160">
        <f>+Z93</f>
        <v>1000</v>
      </c>
      <c r="AC94" s="87"/>
      <c r="AD94" s="158" t="s">
        <v>308</v>
      </c>
      <c r="AE94" s="159"/>
      <c r="AF94" s="160"/>
      <c r="AG94" s="160">
        <f>+AF93</f>
        <v>0</v>
      </c>
      <c r="AI94" s="87"/>
      <c r="AJ94" s="158" t="s">
        <v>308</v>
      </c>
      <c r="AK94" s="159"/>
      <c r="AL94" s="160"/>
      <c r="AM94" s="160">
        <f>+AL93</f>
        <v>0</v>
      </c>
      <c r="AO94" s="87"/>
      <c r="AP94" s="158" t="s">
        <v>308</v>
      </c>
      <c r="AQ94" s="159"/>
      <c r="AR94" s="160"/>
      <c r="AS94" s="160">
        <f>+AR93</f>
        <v>0</v>
      </c>
      <c r="AU94" s="87"/>
      <c r="AV94" s="158" t="s">
        <v>308</v>
      </c>
      <c r="AW94" s="159"/>
      <c r="AX94" s="160"/>
      <c r="AY94" s="160">
        <f>+AX93</f>
        <v>2500</v>
      </c>
      <c r="BA94" s="87"/>
      <c r="BB94" s="158" t="s">
        <v>308</v>
      </c>
      <c r="BC94" s="159"/>
      <c r="BD94" s="160"/>
      <c r="BE94" s="160">
        <f>+BD93</f>
        <v>0</v>
      </c>
      <c r="BG94" s="87"/>
      <c r="BH94" s="158" t="s">
        <v>308</v>
      </c>
      <c r="BI94" s="159"/>
      <c r="BJ94" s="160"/>
      <c r="BK94" s="160">
        <f>+BJ93</f>
        <v>0</v>
      </c>
    </row>
    <row r="95" spans="1:64" ht="20.100000000000001" customHeight="1" x14ac:dyDescent="0.25">
      <c r="A95" s="456"/>
      <c r="B95" s="455" t="s">
        <v>361</v>
      </c>
      <c r="C95" s="203" t="s">
        <v>362</v>
      </c>
      <c r="D95" s="203"/>
      <c r="E95" s="324">
        <v>0</v>
      </c>
      <c r="F95" s="150"/>
      <c r="G95" s="226" t="s">
        <v>93</v>
      </c>
      <c r="H95" s="399" t="s">
        <v>364</v>
      </c>
      <c r="I95" s="206">
        <f t="shared" si="27"/>
        <v>23</v>
      </c>
      <c r="J95" s="458"/>
      <c r="K95" s="455" t="s">
        <v>361</v>
      </c>
      <c r="L95" s="203" t="s">
        <v>362</v>
      </c>
      <c r="M95" s="203"/>
      <c r="N95" s="324">
        <v>0</v>
      </c>
      <c r="O95" s="150"/>
      <c r="Q95" s="455" t="s">
        <v>361</v>
      </c>
      <c r="R95" s="203" t="s">
        <v>362</v>
      </c>
      <c r="S95" s="203"/>
      <c r="T95" s="324">
        <v>0</v>
      </c>
      <c r="U95" s="150"/>
      <c r="V95" s="267"/>
      <c r="W95" s="455" t="s">
        <v>361</v>
      </c>
      <c r="X95" s="203" t="s">
        <v>362</v>
      </c>
      <c r="Y95" s="203"/>
      <c r="Z95" s="324">
        <v>0</v>
      </c>
      <c r="AA95" s="150"/>
      <c r="AC95" s="455" t="s">
        <v>361</v>
      </c>
      <c r="AD95" s="203" t="s">
        <v>362</v>
      </c>
      <c r="AE95" s="203"/>
      <c r="AF95" s="324">
        <v>0</v>
      </c>
      <c r="AG95" s="150"/>
      <c r="AI95" s="455" t="s">
        <v>361</v>
      </c>
      <c r="AJ95" s="203" t="s">
        <v>362</v>
      </c>
      <c r="AK95" s="203"/>
      <c r="AL95" s="324">
        <v>0</v>
      </c>
      <c r="AM95" s="150"/>
      <c r="AO95" s="455" t="s">
        <v>361</v>
      </c>
      <c r="AP95" s="203" t="s">
        <v>362</v>
      </c>
      <c r="AQ95" s="203"/>
      <c r="AR95" s="324">
        <v>0</v>
      </c>
      <c r="AS95" s="150"/>
      <c r="AU95" s="455" t="s">
        <v>361</v>
      </c>
      <c r="AV95" s="203" t="s">
        <v>362</v>
      </c>
      <c r="AW95" s="203"/>
      <c r="AX95" s="324">
        <v>0</v>
      </c>
      <c r="AY95" s="150"/>
      <c r="BA95" s="455" t="s">
        <v>361</v>
      </c>
      <c r="BB95" s="203" t="s">
        <v>362</v>
      </c>
      <c r="BC95" s="203"/>
      <c r="BD95" s="324">
        <v>0</v>
      </c>
      <c r="BE95" s="150"/>
      <c r="BG95" s="455" t="s">
        <v>361</v>
      </c>
      <c r="BH95" s="203" t="s">
        <v>362</v>
      </c>
      <c r="BI95" s="203"/>
      <c r="BJ95" s="324">
        <v>0</v>
      </c>
      <c r="BK95" s="150"/>
      <c r="BL95" s="47"/>
    </row>
    <row r="96" spans="1:64" ht="20.100000000000001" customHeight="1" x14ac:dyDescent="0.25">
      <c r="A96" s="456"/>
      <c r="B96" s="95"/>
      <c r="C96" s="148" t="s">
        <v>363</v>
      </c>
      <c r="D96" s="149"/>
      <c r="E96" s="186"/>
      <c r="F96" s="186">
        <f>+E95</f>
        <v>0</v>
      </c>
      <c r="G96" s="227" t="s">
        <v>93</v>
      </c>
      <c r="H96" s="457" t="s">
        <v>364</v>
      </c>
      <c r="I96" s="208">
        <f t="shared" si="28"/>
        <v>23</v>
      </c>
      <c r="J96" s="458"/>
      <c r="K96" s="95"/>
      <c r="L96" s="148" t="s">
        <v>363</v>
      </c>
      <c r="M96" s="149"/>
      <c r="N96" s="186"/>
      <c r="O96" s="186">
        <f>+N95</f>
        <v>0</v>
      </c>
      <c r="Q96" s="95"/>
      <c r="R96" s="148" t="s">
        <v>363</v>
      </c>
      <c r="S96" s="149"/>
      <c r="T96" s="186"/>
      <c r="U96" s="186">
        <f>+T95</f>
        <v>0</v>
      </c>
      <c r="V96" s="267"/>
      <c r="W96" s="95"/>
      <c r="X96" s="148" t="s">
        <v>363</v>
      </c>
      <c r="Y96" s="149"/>
      <c r="Z96" s="186"/>
      <c r="AA96" s="186">
        <f>+Z95</f>
        <v>0</v>
      </c>
      <c r="AC96" s="95"/>
      <c r="AD96" s="148" t="s">
        <v>363</v>
      </c>
      <c r="AE96" s="149"/>
      <c r="AF96" s="186"/>
      <c r="AG96" s="186">
        <f>+AF95</f>
        <v>0</v>
      </c>
      <c r="AI96" s="95"/>
      <c r="AJ96" s="148" t="s">
        <v>363</v>
      </c>
      <c r="AK96" s="149"/>
      <c r="AL96" s="186"/>
      <c r="AM96" s="186">
        <f>+AL95</f>
        <v>0</v>
      </c>
      <c r="AO96" s="95"/>
      <c r="AP96" s="148" t="s">
        <v>363</v>
      </c>
      <c r="AQ96" s="149"/>
      <c r="AR96" s="186"/>
      <c r="AS96" s="186">
        <f>+AR95</f>
        <v>0</v>
      </c>
      <c r="AU96" s="95"/>
      <c r="AV96" s="148" t="s">
        <v>363</v>
      </c>
      <c r="AW96" s="149"/>
      <c r="AX96" s="186"/>
      <c r="AY96" s="186">
        <f>+AX95</f>
        <v>0</v>
      </c>
      <c r="BA96" s="95"/>
      <c r="BB96" s="148" t="s">
        <v>363</v>
      </c>
      <c r="BC96" s="149"/>
      <c r="BD96" s="186"/>
      <c r="BE96" s="186">
        <f>+BD95</f>
        <v>0</v>
      </c>
      <c r="BG96" s="95"/>
      <c r="BH96" s="148" t="s">
        <v>363</v>
      </c>
      <c r="BI96" s="149"/>
      <c r="BJ96" s="186"/>
      <c r="BK96" s="186">
        <f>+BJ95</f>
        <v>0</v>
      </c>
    </row>
    <row r="97" spans="1:63" ht="20.100000000000001" customHeight="1" x14ac:dyDescent="0.25">
      <c r="A97" s="456"/>
      <c r="B97" s="85" t="s">
        <v>26</v>
      </c>
      <c r="C97" s="164" t="s">
        <v>308</v>
      </c>
      <c r="D97" s="224"/>
      <c r="E97" s="337">
        <f>+C18</f>
        <v>267300</v>
      </c>
      <c r="F97" s="157"/>
      <c r="G97" s="231" t="s">
        <v>174</v>
      </c>
      <c r="H97" s="209" t="s">
        <v>367</v>
      </c>
      <c r="I97" s="206">
        <f t="shared" si="27"/>
        <v>24</v>
      </c>
      <c r="J97" s="245"/>
      <c r="K97" s="85" t="s">
        <v>26</v>
      </c>
      <c r="L97" s="164" t="s">
        <v>308</v>
      </c>
      <c r="M97" s="224"/>
      <c r="N97" s="337">
        <f>+L18</f>
        <v>352340</v>
      </c>
      <c r="O97" s="157"/>
      <c r="Q97" s="85" t="s">
        <v>26</v>
      </c>
      <c r="R97" s="164" t="s">
        <v>308</v>
      </c>
      <c r="S97" s="224"/>
      <c r="T97" s="337">
        <f>+R18</f>
        <v>595900</v>
      </c>
      <c r="U97" s="157"/>
      <c r="V97" s="267"/>
      <c r="W97" s="85" t="s">
        <v>26</v>
      </c>
      <c r="X97" s="164" t="s">
        <v>308</v>
      </c>
      <c r="Y97" s="224"/>
      <c r="Z97" s="337">
        <f>+X18</f>
        <v>263413</v>
      </c>
      <c r="AA97" s="157"/>
      <c r="AC97" s="85" t="s">
        <v>26</v>
      </c>
      <c r="AD97" s="164" t="s">
        <v>308</v>
      </c>
      <c r="AE97" s="224"/>
      <c r="AF97" s="337">
        <f>+AD18</f>
        <v>490995</v>
      </c>
      <c r="AG97" s="157"/>
      <c r="AI97" s="85" t="s">
        <v>26</v>
      </c>
      <c r="AJ97" s="164" t="s">
        <v>308</v>
      </c>
      <c r="AK97" s="224"/>
      <c r="AL97" s="337">
        <f>+AJ18</f>
        <v>0</v>
      </c>
      <c r="AM97" s="157"/>
      <c r="AO97" s="85" t="s">
        <v>26</v>
      </c>
      <c r="AP97" s="164" t="s">
        <v>308</v>
      </c>
      <c r="AQ97" s="224"/>
      <c r="AR97" s="337">
        <f>+AP18</f>
        <v>0</v>
      </c>
      <c r="AS97" s="157"/>
      <c r="AU97" s="85" t="s">
        <v>26</v>
      </c>
      <c r="AV97" s="164" t="s">
        <v>308</v>
      </c>
      <c r="AW97" s="224"/>
      <c r="AX97" s="337">
        <f>+AV18</f>
        <v>1016760</v>
      </c>
      <c r="AY97" s="157"/>
      <c r="BA97" s="85" t="s">
        <v>26</v>
      </c>
      <c r="BB97" s="164" t="s">
        <v>308</v>
      </c>
      <c r="BC97" s="224"/>
      <c r="BD97" s="337">
        <f>+BB18</f>
        <v>364750</v>
      </c>
      <c r="BE97" s="157"/>
      <c r="BG97" s="85" t="s">
        <v>26</v>
      </c>
      <c r="BH97" s="164" t="s">
        <v>308</v>
      </c>
      <c r="BI97" s="224"/>
      <c r="BJ97" s="337">
        <f>+BH18</f>
        <v>217500</v>
      </c>
      <c r="BK97" s="157"/>
    </row>
    <row r="98" spans="1:63" ht="20.100000000000001" customHeight="1" x14ac:dyDescent="0.25">
      <c r="A98" s="456"/>
      <c r="B98" s="87"/>
      <c r="C98" s="158" t="s">
        <v>325</v>
      </c>
      <c r="D98" s="159"/>
      <c r="E98" s="160"/>
      <c r="F98" s="160">
        <f>+E97</f>
        <v>267300</v>
      </c>
      <c r="G98" s="230" t="s">
        <v>174</v>
      </c>
      <c r="H98" s="207" t="s">
        <v>210</v>
      </c>
      <c r="I98" s="208">
        <f t="shared" ref="I98" si="29">I97</f>
        <v>24</v>
      </c>
      <c r="J98" s="245"/>
      <c r="K98" s="87"/>
      <c r="L98" s="158" t="s">
        <v>325</v>
      </c>
      <c r="M98" s="159"/>
      <c r="N98" s="160"/>
      <c r="O98" s="160">
        <f>+N97</f>
        <v>352340</v>
      </c>
      <c r="Q98" s="87"/>
      <c r="R98" s="158" t="s">
        <v>325</v>
      </c>
      <c r="S98" s="159"/>
      <c r="T98" s="160"/>
      <c r="U98" s="160">
        <f>+T97</f>
        <v>595900</v>
      </c>
      <c r="V98" s="267"/>
      <c r="W98" s="87"/>
      <c r="X98" s="158" t="s">
        <v>325</v>
      </c>
      <c r="Y98" s="159"/>
      <c r="Z98" s="160"/>
      <c r="AA98" s="160">
        <f>+Z97</f>
        <v>263413</v>
      </c>
      <c r="AC98" s="87"/>
      <c r="AD98" s="158" t="s">
        <v>325</v>
      </c>
      <c r="AE98" s="159"/>
      <c r="AF98" s="160"/>
      <c r="AG98" s="160">
        <f>+AF97</f>
        <v>490995</v>
      </c>
      <c r="AI98" s="87"/>
      <c r="AJ98" s="158" t="s">
        <v>325</v>
      </c>
      <c r="AK98" s="159"/>
      <c r="AL98" s="160"/>
      <c r="AM98" s="160">
        <f>+AL97</f>
        <v>0</v>
      </c>
      <c r="AO98" s="87"/>
      <c r="AP98" s="158" t="s">
        <v>325</v>
      </c>
      <c r="AQ98" s="159"/>
      <c r="AR98" s="160"/>
      <c r="AS98" s="160">
        <f>+AR97</f>
        <v>0</v>
      </c>
      <c r="AU98" s="87"/>
      <c r="AV98" s="158" t="s">
        <v>325</v>
      </c>
      <c r="AW98" s="159"/>
      <c r="AX98" s="160"/>
      <c r="AY98" s="160">
        <f>+AX97</f>
        <v>1016760</v>
      </c>
      <c r="BA98" s="87"/>
      <c r="BB98" s="158" t="s">
        <v>325</v>
      </c>
      <c r="BC98" s="159"/>
      <c r="BD98" s="160"/>
      <c r="BE98" s="160">
        <f>+BD97</f>
        <v>364750</v>
      </c>
      <c r="BG98" s="87"/>
      <c r="BH98" s="158" t="s">
        <v>325</v>
      </c>
      <c r="BI98" s="159"/>
      <c r="BJ98" s="160"/>
      <c r="BK98" s="160">
        <f>+BJ97</f>
        <v>217500</v>
      </c>
    </row>
    <row r="99" spans="1:63" ht="20.100000000000001" customHeight="1" x14ac:dyDescent="0.25">
      <c r="A99" s="81"/>
      <c r="B99" s="85" t="s">
        <v>240</v>
      </c>
      <c r="C99" s="164" t="s">
        <v>308</v>
      </c>
      <c r="D99" s="224"/>
      <c r="E99" s="337">
        <f>+C19</f>
        <v>5000</v>
      </c>
      <c r="F99" s="157"/>
      <c r="G99" s="231" t="s">
        <v>174</v>
      </c>
      <c r="H99" s="209" t="s">
        <v>206</v>
      </c>
      <c r="I99" s="206">
        <f t="shared" ref="I99" si="30">I97+1</f>
        <v>25</v>
      </c>
      <c r="J99" s="254"/>
      <c r="K99" s="85" t="s">
        <v>240</v>
      </c>
      <c r="L99" s="164" t="s">
        <v>308</v>
      </c>
      <c r="M99" s="224"/>
      <c r="N99" s="337">
        <f>+L19</f>
        <v>0</v>
      </c>
      <c r="O99" s="157"/>
      <c r="Q99" s="85" t="s">
        <v>240</v>
      </c>
      <c r="R99" s="164" t="s">
        <v>308</v>
      </c>
      <c r="S99" s="224"/>
      <c r="T99" s="337">
        <f>+R19</f>
        <v>20000</v>
      </c>
      <c r="U99" s="157"/>
      <c r="V99" s="267"/>
      <c r="W99" s="85" t="s">
        <v>240</v>
      </c>
      <c r="X99" s="164" t="s">
        <v>308</v>
      </c>
      <c r="Y99" s="224"/>
      <c r="Z99" s="337">
        <f>+X19</f>
        <v>2000</v>
      </c>
      <c r="AA99" s="157"/>
      <c r="AC99" s="85" t="s">
        <v>240</v>
      </c>
      <c r="AD99" s="164" t="s">
        <v>308</v>
      </c>
      <c r="AE99" s="224"/>
      <c r="AF99" s="337">
        <f>+AD19</f>
        <v>17000</v>
      </c>
      <c r="AG99" s="157"/>
      <c r="AI99" s="85" t="s">
        <v>240</v>
      </c>
      <c r="AJ99" s="164" t="s">
        <v>308</v>
      </c>
      <c r="AK99" s="224"/>
      <c r="AL99" s="337">
        <f>+AJ19</f>
        <v>10000</v>
      </c>
      <c r="AM99" s="157"/>
      <c r="AO99" s="85" t="s">
        <v>240</v>
      </c>
      <c r="AP99" s="164" t="s">
        <v>308</v>
      </c>
      <c r="AQ99" s="224"/>
      <c r="AR99" s="337">
        <f>+AP19</f>
        <v>0</v>
      </c>
      <c r="AS99" s="157"/>
      <c r="AU99" s="85" t="s">
        <v>240</v>
      </c>
      <c r="AV99" s="164" t="s">
        <v>308</v>
      </c>
      <c r="AW99" s="224"/>
      <c r="AX99" s="337">
        <f>+AV19</f>
        <v>0</v>
      </c>
      <c r="AY99" s="157"/>
      <c r="BA99" s="85" t="s">
        <v>240</v>
      </c>
      <c r="BB99" s="164" t="s">
        <v>308</v>
      </c>
      <c r="BC99" s="224"/>
      <c r="BD99" s="337">
        <f>+BB19</f>
        <v>0</v>
      </c>
      <c r="BE99" s="157"/>
      <c r="BG99" s="85" t="s">
        <v>240</v>
      </c>
      <c r="BH99" s="164" t="s">
        <v>308</v>
      </c>
      <c r="BI99" s="224"/>
      <c r="BJ99" s="337">
        <f>+BH19</f>
        <v>1750</v>
      </c>
      <c r="BK99" s="157"/>
    </row>
    <row r="100" spans="1:63" ht="20.100000000000001" customHeight="1" x14ac:dyDescent="0.25">
      <c r="A100" s="81"/>
      <c r="B100" s="86"/>
      <c r="C100" s="167" t="s">
        <v>325</v>
      </c>
      <c r="D100" s="168"/>
      <c r="E100" s="188"/>
      <c r="F100" s="188">
        <f>+E99</f>
        <v>5000</v>
      </c>
      <c r="G100" s="229" t="s">
        <v>174</v>
      </c>
      <c r="H100" s="198" t="s">
        <v>211</v>
      </c>
      <c r="I100" s="190">
        <f t="shared" ref="I100" si="31">I99</f>
        <v>25</v>
      </c>
      <c r="J100" s="254"/>
      <c r="K100" s="86"/>
      <c r="L100" s="167" t="s">
        <v>325</v>
      </c>
      <c r="M100" s="168"/>
      <c r="N100" s="188"/>
      <c r="O100" s="188">
        <f>+N99</f>
        <v>0</v>
      </c>
      <c r="Q100" s="86"/>
      <c r="R100" s="167" t="s">
        <v>325</v>
      </c>
      <c r="S100" s="168"/>
      <c r="T100" s="188"/>
      <c r="U100" s="188">
        <f>+T99</f>
        <v>20000</v>
      </c>
      <c r="V100" s="267"/>
      <c r="W100" s="86"/>
      <c r="X100" s="167" t="s">
        <v>325</v>
      </c>
      <c r="Y100" s="168"/>
      <c r="Z100" s="188"/>
      <c r="AA100" s="188">
        <f>+Z99</f>
        <v>2000</v>
      </c>
      <c r="AC100" s="86"/>
      <c r="AD100" s="167" t="s">
        <v>325</v>
      </c>
      <c r="AE100" s="168"/>
      <c r="AF100" s="188"/>
      <c r="AG100" s="188">
        <f>+AF99</f>
        <v>17000</v>
      </c>
      <c r="AI100" s="86"/>
      <c r="AJ100" s="167" t="s">
        <v>325</v>
      </c>
      <c r="AK100" s="168"/>
      <c r="AL100" s="188"/>
      <c r="AM100" s="188">
        <f>+AL99</f>
        <v>10000</v>
      </c>
      <c r="AO100" s="86"/>
      <c r="AP100" s="167" t="s">
        <v>325</v>
      </c>
      <c r="AQ100" s="168"/>
      <c r="AR100" s="188"/>
      <c r="AS100" s="188">
        <f>+AR99</f>
        <v>0</v>
      </c>
      <c r="AU100" s="86"/>
      <c r="AV100" s="167" t="s">
        <v>325</v>
      </c>
      <c r="AW100" s="168"/>
      <c r="AX100" s="188"/>
      <c r="AY100" s="188">
        <f>+AX99</f>
        <v>0</v>
      </c>
      <c r="BA100" s="86"/>
      <c r="BB100" s="167" t="s">
        <v>325</v>
      </c>
      <c r="BC100" s="168"/>
      <c r="BD100" s="188"/>
      <c r="BE100" s="188">
        <f>+BD99</f>
        <v>0</v>
      </c>
      <c r="BG100" s="86"/>
      <c r="BH100" s="167" t="s">
        <v>325</v>
      </c>
      <c r="BI100" s="168"/>
      <c r="BJ100" s="188"/>
      <c r="BK100" s="188">
        <f>+BJ99</f>
        <v>1750</v>
      </c>
    </row>
    <row r="101" spans="1:63" ht="20.100000000000001" customHeight="1" x14ac:dyDescent="0.25">
      <c r="A101" s="81"/>
      <c r="B101" s="266" t="s">
        <v>241</v>
      </c>
      <c r="C101" s="151" t="s">
        <v>323</v>
      </c>
      <c r="D101" s="238"/>
      <c r="E101" s="187">
        <f>0.2%*E99</f>
        <v>10</v>
      </c>
      <c r="F101" s="187"/>
      <c r="G101" s="228" t="s">
        <v>173</v>
      </c>
      <c r="H101" s="197" t="s">
        <v>208</v>
      </c>
      <c r="I101" s="190">
        <f t="shared" ref="I101" si="32">I99+1</f>
        <v>26</v>
      </c>
      <c r="J101" s="254"/>
      <c r="K101" s="266" t="s">
        <v>241</v>
      </c>
      <c r="L101" s="151" t="s">
        <v>323</v>
      </c>
      <c r="M101" s="238"/>
      <c r="N101" s="187">
        <f>0.2%*N99</f>
        <v>0</v>
      </c>
      <c r="O101" s="187"/>
      <c r="Q101" s="266" t="s">
        <v>241</v>
      </c>
      <c r="R101" s="151" t="s">
        <v>323</v>
      </c>
      <c r="S101" s="238"/>
      <c r="T101" s="187">
        <f>0.2%*T99</f>
        <v>40</v>
      </c>
      <c r="U101" s="187"/>
      <c r="V101" s="267"/>
      <c r="W101" s="266" t="s">
        <v>241</v>
      </c>
      <c r="X101" s="151" t="s">
        <v>323</v>
      </c>
      <c r="Y101" s="238"/>
      <c r="Z101" s="187">
        <f>0.2%*Z99</f>
        <v>4</v>
      </c>
      <c r="AA101" s="187"/>
      <c r="AC101" s="266" t="s">
        <v>241</v>
      </c>
      <c r="AD101" s="151" t="s">
        <v>323</v>
      </c>
      <c r="AE101" s="238"/>
      <c r="AF101" s="187">
        <f>0.2%*AF99</f>
        <v>34</v>
      </c>
      <c r="AG101" s="187"/>
      <c r="AI101" s="266" t="s">
        <v>241</v>
      </c>
      <c r="AJ101" s="151" t="s">
        <v>323</v>
      </c>
      <c r="AK101" s="238"/>
      <c r="AL101" s="187">
        <f>0.2%*AL99</f>
        <v>20</v>
      </c>
      <c r="AM101" s="187"/>
      <c r="AO101" s="266" t="s">
        <v>241</v>
      </c>
      <c r="AP101" s="151" t="s">
        <v>323</v>
      </c>
      <c r="AQ101" s="238"/>
      <c r="AR101" s="187">
        <f>0.2%*AR99</f>
        <v>0</v>
      </c>
      <c r="AS101" s="187"/>
      <c r="AU101" s="266" t="s">
        <v>241</v>
      </c>
      <c r="AV101" s="151" t="s">
        <v>323</v>
      </c>
      <c r="AW101" s="238"/>
      <c r="AX101" s="187">
        <f>0.2%*AX99</f>
        <v>0</v>
      </c>
      <c r="AY101" s="187"/>
      <c r="BA101" s="266" t="s">
        <v>241</v>
      </c>
      <c r="BB101" s="151" t="s">
        <v>323</v>
      </c>
      <c r="BC101" s="238"/>
      <c r="BD101" s="187">
        <f>0.2%*BD99</f>
        <v>0</v>
      </c>
      <c r="BE101" s="187"/>
      <c r="BG101" s="266" t="s">
        <v>241</v>
      </c>
      <c r="BH101" s="151" t="s">
        <v>323</v>
      </c>
      <c r="BI101" s="238"/>
      <c r="BJ101" s="187">
        <f>0.2%*BJ99</f>
        <v>3.5</v>
      </c>
      <c r="BK101" s="187"/>
    </row>
    <row r="102" spans="1:63" ht="20.100000000000001" customHeight="1" x14ac:dyDescent="0.25">
      <c r="A102" s="81"/>
      <c r="B102" s="258"/>
      <c r="C102" s="151" t="s">
        <v>309</v>
      </c>
      <c r="D102" s="152"/>
      <c r="E102" s="187"/>
      <c r="F102" s="329">
        <f>+D35</f>
        <v>10</v>
      </c>
      <c r="G102" s="228" t="s">
        <v>173</v>
      </c>
      <c r="H102" s="197" t="s">
        <v>208</v>
      </c>
      <c r="I102" s="190">
        <f t="shared" ref="I102" si="33">I101</f>
        <v>26</v>
      </c>
      <c r="J102" s="254"/>
      <c r="K102" s="258"/>
      <c r="L102" s="151" t="s">
        <v>309</v>
      </c>
      <c r="M102" s="152"/>
      <c r="N102" s="187"/>
      <c r="O102" s="329">
        <f>+M35</f>
        <v>0</v>
      </c>
      <c r="Q102" s="258"/>
      <c r="R102" s="151" t="s">
        <v>309</v>
      </c>
      <c r="S102" s="152"/>
      <c r="T102" s="187"/>
      <c r="U102" s="329">
        <f>+S35</f>
        <v>40</v>
      </c>
      <c r="V102" s="267"/>
      <c r="W102" s="258"/>
      <c r="X102" s="151" t="s">
        <v>309</v>
      </c>
      <c r="Y102" s="152"/>
      <c r="Z102" s="187"/>
      <c r="AA102" s="329">
        <f>+Y35</f>
        <v>4</v>
      </c>
      <c r="AC102" s="258"/>
      <c r="AD102" s="151" t="s">
        <v>309</v>
      </c>
      <c r="AE102" s="152"/>
      <c r="AF102" s="187"/>
      <c r="AG102" s="329">
        <f>+AE35</f>
        <v>34</v>
      </c>
      <c r="AI102" s="258"/>
      <c r="AJ102" s="151" t="s">
        <v>309</v>
      </c>
      <c r="AK102" s="152"/>
      <c r="AL102" s="187"/>
      <c r="AM102" s="329">
        <f>+AK35</f>
        <v>20</v>
      </c>
      <c r="AO102" s="258"/>
      <c r="AP102" s="151" t="s">
        <v>309</v>
      </c>
      <c r="AQ102" s="152"/>
      <c r="AR102" s="187"/>
      <c r="AS102" s="329">
        <f>+AQ35</f>
        <v>0</v>
      </c>
      <c r="AU102" s="258"/>
      <c r="AV102" s="151" t="s">
        <v>309</v>
      </c>
      <c r="AW102" s="152"/>
      <c r="AX102" s="187"/>
      <c r="AY102" s="329">
        <f>+AW35</f>
        <v>0</v>
      </c>
      <c r="BA102" s="258"/>
      <c r="BB102" s="151" t="s">
        <v>309</v>
      </c>
      <c r="BC102" s="152"/>
      <c r="BD102" s="187"/>
      <c r="BE102" s="329">
        <f>+BC35</f>
        <v>0</v>
      </c>
      <c r="BG102" s="258"/>
      <c r="BH102" s="151" t="s">
        <v>309</v>
      </c>
      <c r="BI102" s="152"/>
      <c r="BJ102" s="187"/>
      <c r="BK102" s="329">
        <f>+BI35</f>
        <v>3.5</v>
      </c>
    </row>
    <row r="103" spans="1:63" ht="20.100000000000001" customHeight="1" x14ac:dyDescent="0.25">
      <c r="A103" s="81"/>
      <c r="B103" s="259" t="s">
        <v>242</v>
      </c>
      <c r="C103" s="169" t="s">
        <v>308</v>
      </c>
      <c r="D103" s="170"/>
      <c r="E103" s="188"/>
      <c r="F103" s="330">
        <f>+D20</f>
        <v>0</v>
      </c>
      <c r="G103" s="229" t="s">
        <v>174</v>
      </c>
      <c r="H103" s="198" t="s">
        <v>315</v>
      </c>
      <c r="I103" s="190">
        <f t="shared" ref="I103" si="34">I101+1</f>
        <v>27</v>
      </c>
      <c r="J103" s="254"/>
      <c r="K103" s="259" t="s">
        <v>242</v>
      </c>
      <c r="L103" s="169" t="s">
        <v>308</v>
      </c>
      <c r="M103" s="170"/>
      <c r="N103" s="188"/>
      <c r="O103" s="330">
        <f>+M20</f>
        <v>0</v>
      </c>
      <c r="Q103" s="259" t="s">
        <v>242</v>
      </c>
      <c r="R103" s="169" t="s">
        <v>308</v>
      </c>
      <c r="S103" s="170"/>
      <c r="T103" s="188"/>
      <c r="U103" s="330">
        <f>+S20</f>
        <v>0</v>
      </c>
      <c r="V103" s="267"/>
      <c r="W103" s="259" t="s">
        <v>242</v>
      </c>
      <c r="X103" s="169" t="s">
        <v>308</v>
      </c>
      <c r="Y103" s="170"/>
      <c r="Z103" s="188"/>
      <c r="AA103" s="330">
        <f>+Y20</f>
        <v>0</v>
      </c>
      <c r="AC103" s="259" t="s">
        <v>242</v>
      </c>
      <c r="AD103" s="169" t="s">
        <v>308</v>
      </c>
      <c r="AE103" s="170"/>
      <c r="AF103" s="188"/>
      <c r="AG103" s="330">
        <f>+AE20</f>
        <v>0</v>
      </c>
      <c r="AI103" s="259" t="s">
        <v>242</v>
      </c>
      <c r="AJ103" s="169" t="s">
        <v>308</v>
      </c>
      <c r="AK103" s="170"/>
      <c r="AL103" s="188"/>
      <c r="AM103" s="330">
        <f>+AK20</f>
        <v>0</v>
      </c>
      <c r="AO103" s="259" t="s">
        <v>242</v>
      </c>
      <c r="AP103" s="169" t="s">
        <v>308</v>
      </c>
      <c r="AQ103" s="170"/>
      <c r="AR103" s="188"/>
      <c r="AS103" s="330">
        <f>+AQ20</f>
        <v>0</v>
      </c>
      <c r="AU103" s="259" t="s">
        <v>242</v>
      </c>
      <c r="AV103" s="169" t="s">
        <v>308</v>
      </c>
      <c r="AW103" s="170"/>
      <c r="AX103" s="188"/>
      <c r="AY103" s="330">
        <f>+AW20</f>
        <v>0</v>
      </c>
      <c r="BA103" s="259" t="s">
        <v>242</v>
      </c>
      <c r="BB103" s="169" t="s">
        <v>308</v>
      </c>
      <c r="BC103" s="170"/>
      <c r="BD103" s="188"/>
      <c r="BE103" s="330">
        <f>+BC20</f>
        <v>0</v>
      </c>
      <c r="BG103" s="259" t="s">
        <v>242</v>
      </c>
      <c r="BH103" s="169" t="s">
        <v>308</v>
      </c>
      <c r="BI103" s="170"/>
      <c r="BJ103" s="188"/>
      <c r="BK103" s="330">
        <f>+BI20</f>
        <v>0</v>
      </c>
    </row>
    <row r="104" spans="1:63" ht="20.100000000000001" customHeight="1" x14ac:dyDescent="0.25">
      <c r="A104" s="81"/>
      <c r="B104" s="86"/>
      <c r="C104" s="167" t="s">
        <v>325</v>
      </c>
      <c r="D104" s="168"/>
      <c r="E104" s="188">
        <f>F103</f>
        <v>0</v>
      </c>
      <c r="F104" s="188"/>
      <c r="G104" s="229" t="s">
        <v>174</v>
      </c>
      <c r="H104" s="198" t="s">
        <v>211</v>
      </c>
      <c r="I104" s="190">
        <f t="shared" ref="I104" si="35">I103</f>
        <v>27</v>
      </c>
      <c r="J104" s="254"/>
      <c r="K104" s="86"/>
      <c r="L104" s="167" t="s">
        <v>325</v>
      </c>
      <c r="M104" s="168"/>
      <c r="N104" s="188">
        <f>O103</f>
        <v>0</v>
      </c>
      <c r="O104" s="188"/>
      <c r="Q104" s="86"/>
      <c r="R104" s="167" t="s">
        <v>325</v>
      </c>
      <c r="S104" s="168"/>
      <c r="T104" s="188">
        <f>U103</f>
        <v>0</v>
      </c>
      <c r="U104" s="188"/>
      <c r="V104" s="267"/>
      <c r="W104" s="86"/>
      <c r="X104" s="167" t="s">
        <v>325</v>
      </c>
      <c r="Y104" s="168"/>
      <c r="Z104" s="188">
        <f>AA103</f>
        <v>0</v>
      </c>
      <c r="AA104" s="188"/>
      <c r="AC104" s="86"/>
      <c r="AD104" s="167" t="s">
        <v>325</v>
      </c>
      <c r="AE104" s="168"/>
      <c r="AF104" s="188">
        <f>AG103</f>
        <v>0</v>
      </c>
      <c r="AG104" s="188"/>
      <c r="AI104" s="86"/>
      <c r="AJ104" s="167" t="s">
        <v>325</v>
      </c>
      <c r="AK104" s="168"/>
      <c r="AL104" s="188">
        <f>AM103</f>
        <v>0</v>
      </c>
      <c r="AM104" s="188"/>
      <c r="AO104" s="86"/>
      <c r="AP104" s="167" t="s">
        <v>325</v>
      </c>
      <c r="AQ104" s="168"/>
      <c r="AR104" s="188">
        <f>AS103</f>
        <v>0</v>
      </c>
      <c r="AS104" s="188"/>
      <c r="AU104" s="86"/>
      <c r="AV104" s="167" t="s">
        <v>325</v>
      </c>
      <c r="AW104" s="168"/>
      <c r="AX104" s="188">
        <f>AY103</f>
        <v>0</v>
      </c>
      <c r="AY104" s="188"/>
      <c r="BA104" s="86"/>
      <c r="BB104" s="167" t="s">
        <v>325</v>
      </c>
      <c r="BC104" s="168"/>
      <c r="BD104" s="188">
        <f>BE103</f>
        <v>0</v>
      </c>
      <c r="BE104" s="188"/>
      <c r="BG104" s="86"/>
      <c r="BH104" s="167" t="s">
        <v>325</v>
      </c>
      <c r="BI104" s="168"/>
      <c r="BJ104" s="188">
        <f>BK103</f>
        <v>0</v>
      </c>
      <c r="BK104" s="188"/>
    </row>
    <row r="105" spans="1:63" ht="20.100000000000001" customHeight="1" x14ac:dyDescent="0.25">
      <c r="A105" s="81"/>
      <c r="B105" s="266" t="s">
        <v>243</v>
      </c>
      <c r="C105" s="151" t="s">
        <v>323</v>
      </c>
      <c r="D105" s="238"/>
      <c r="E105" s="187"/>
      <c r="F105" s="329">
        <f>+C36</f>
        <v>0</v>
      </c>
      <c r="G105" s="228" t="s">
        <v>173</v>
      </c>
      <c r="H105" s="197" t="s">
        <v>208</v>
      </c>
      <c r="I105" s="190">
        <f t="shared" ref="I105:I145" si="36">I103+1</f>
        <v>28</v>
      </c>
      <c r="J105" s="254"/>
      <c r="K105" s="266" t="s">
        <v>243</v>
      </c>
      <c r="L105" s="151" t="s">
        <v>323</v>
      </c>
      <c r="M105" s="238"/>
      <c r="N105" s="187"/>
      <c r="O105" s="329">
        <f>+L36</f>
        <v>0</v>
      </c>
      <c r="Q105" s="266" t="s">
        <v>243</v>
      </c>
      <c r="R105" s="151" t="s">
        <v>323</v>
      </c>
      <c r="S105" s="238"/>
      <c r="T105" s="187"/>
      <c r="U105" s="329">
        <f>+R36</f>
        <v>0</v>
      </c>
      <c r="V105" s="267"/>
      <c r="W105" s="266" t="s">
        <v>243</v>
      </c>
      <c r="X105" s="151" t="s">
        <v>323</v>
      </c>
      <c r="Y105" s="238"/>
      <c r="Z105" s="187"/>
      <c r="AA105" s="329">
        <f>+X36</f>
        <v>0</v>
      </c>
      <c r="AC105" s="266" t="s">
        <v>243</v>
      </c>
      <c r="AD105" s="151" t="s">
        <v>323</v>
      </c>
      <c r="AE105" s="238"/>
      <c r="AF105" s="187"/>
      <c r="AG105" s="329">
        <f>+AD36</f>
        <v>0</v>
      </c>
      <c r="AI105" s="266" t="s">
        <v>243</v>
      </c>
      <c r="AJ105" s="151" t="s">
        <v>323</v>
      </c>
      <c r="AK105" s="238"/>
      <c r="AL105" s="187"/>
      <c r="AM105" s="329">
        <f>+AJ36</f>
        <v>0</v>
      </c>
      <c r="AO105" s="266" t="s">
        <v>243</v>
      </c>
      <c r="AP105" s="151" t="s">
        <v>323</v>
      </c>
      <c r="AQ105" s="238"/>
      <c r="AR105" s="187"/>
      <c r="AS105" s="329">
        <f>+AP36</f>
        <v>0</v>
      </c>
      <c r="AU105" s="266" t="s">
        <v>243</v>
      </c>
      <c r="AV105" s="151" t="s">
        <v>323</v>
      </c>
      <c r="AW105" s="238"/>
      <c r="AX105" s="187"/>
      <c r="AY105" s="329">
        <f>+AV36</f>
        <v>0</v>
      </c>
      <c r="BA105" s="266" t="s">
        <v>243</v>
      </c>
      <c r="BB105" s="151" t="s">
        <v>323</v>
      </c>
      <c r="BC105" s="238"/>
      <c r="BD105" s="187"/>
      <c r="BE105" s="329">
        <f>+BB36</f>
        <v>0</v>
      </c>
      <c r="BG105" s="266" t="s">
        <v>243</v>
      </c>
      <c r="BH105" s="151" t="s">
        <v>323</v>
      </c>
      <c r="BI105" s="238"/>
      <c r="BJ105" s="187"/>
      <c r="BK105" s="329">
        <f>+BH36</f>
        <v>0</v>
      </c>
    </row>
    <row r="106" spans="1:63" ht="20.100000000000001" customHeight="1" x14ac:dyDescent="0.25">
      <c r="A106" s="81"/>
      <c r="B106" s="87"/>
      <c r="C106" s="239" t="s">
        <v>309</v>
      </c>
      <c r="D106" s="223"/>
      <c r="E106" s="212">
        <f>F105</f>
        <v>0</v>
      </c>
      <c r="F106" s="212"/>
      <c r="G106" s="232" t="s">
        <v>173</v>
      </c>
      <c r="H106" s="213" t="s">
        <v>208</v>
      </c>
      <c r="I106" s="208">
        <f t="shared" ref="I106:I150" si="37">I105</f>
        <v>28</v>
      </c>
      <c r="J106" s="254"/>
      <c r="K106" s="87"/>
      <c r="L106" s="239" t="s">
        <v>309</v>
      </c>
      <c r="M106" s="223"/>
      <c r="N106" s="212">
        <f>O105</f>
        <v>0</v>
      </c>
      <c r="O106" s="212"/>
      <c r="Q106" s="87"/>
      <c r="R106" s="239" t="s">
        <v>309</v>
      </c>
      <c r="S106" s="223"/>
      <c r="T106" s="212">
        <f>U105</f>
        <v>0</v>
      </c>
      <c r="U106" s="212"/>
      <c r="V106" s="267"/>
      <c r="W106" s="87"/>
      <c r="X106" s="239" t="s">
        <v>309</v>
      </c>
      <c r="Y106" s="223"/>
      <c r="Z106" s="212">
        <f>AA105</f>
        <v>0</v>
      </c>
      <c r="AA106" s="212"/>
      <c r="AC106" s="87"/>
      <c r="AD106" s="239" t="s">
        <v>309</v>
      </c>
      <c r="AE106" s="223"/>
      <c r="AF106" s="212">
        <f>AG105</f>
        <v>0</v>
      </c>
      <c r="AG106" s="212"/>
      <c r="AI106" s="87"/>
      <c r="AJ106" s="239" t="s">
        <v>309</v>
      </c>
      <c r="AK106" s="223"/>
      <c r="AL106" s="212">
        <f>AM105</f>
        <v>0</v>
      </c>
      <c r="AM106" s="212"/>
      <c r="AO106" s="87"/>
      <c r="AP106" s="239" t="s">
        <v>309</v>
      </c>
      <c r="AQ106" s="223"/>
      <c r="AR106" s="212">
        <f>AS105</f>
        <v>0</v>
      </c>
      <c r="AS106" s="212"/>
      <c r="AU106" s="87"/>
      <c r="AV106" s="239" t="s">
        <v>309</v>
      </c>
      <c r="AW106" s="223"/>
      <c r="AX106" s="212">
        <f>AY105</f>
        <v>0</v>
      </c>
      <c r="AY106" s="212"/>
      <c r="BA106" s="87"/>
      <c r="BB106" s="239" t="s">
        <v>309</v>
      </c>
      <c r="BC106" s="223"/>
      <c r="BD106" s="212">
        <f>BE105</f>
        <v>0</v>
      </c>
      <c r="BE106" s="212"/>
      <c r="BG106" s="87"/>
      <c r="BH106" s="239" t="s">
        <v>309</v>
      </c>
      <c r="BI106" s="223"/>
      <c r="BJ106" s="212">
        <f>BK105</f>
        <v>0</v>
      </c>
      <c r="BK106" s="212"/>
    </row>
    <row r="107" spans="1:63" ht="20.100000000000001" customHeight="1" x14ac:dyDescent="0.25">
      <c r="A107" s="81"/>
      <c r="B107" s="296" t="s">
        <v>256</v>
      </c>
      <c r="C107" s="298" t="s">
        <v>308</v>
      </c>
      <c r="D107" s="299"/>
      <c r="E107" s="294">
        <f>+F108</f>
        <v>0</v>
      </c>
      <c r="F107" s="294"/>
      <c r="G107" s="295" t="s">
        <v>326</v>
      </c>
      <c r="H107" s="395" t="s">
        <v>315</v>
      </c>
      <c r="I107" s="190">
        <f t="shared" si="36"/>
        <v>29</v>
      </c>
      <c r="J107" s="254"/>
      <c r="K107" s="296" t="s">
        <v>256</v>
      </c>
      <c r="L107" s="298" t="s">
        <v>308</v>
      </c>
      <c r="M107" s="299"/>
      <c r="N107" s="294">
        <f>+O108</f>
        <v>5000</v>
      </c>
      <c r="O107" s="294"/>
      <c r="Q107" s="296" t="s">
        <v>256</v>
      </c>
      <c r="R107" s="298" t="s">
        <v>308</v>
      </c>
      <c r="S107" s="299"/>
      <c r="T107" s="294">
        <f>+U108</f>
        <v>16000</v>
      </c>
      <c r="U107" s="294"/>
      <c r="V107" s="267"/>
      <c r="W107" s="296" t="s">
        <v>256</v>
      </c>
      <c r="X107" s="298" t="s">
        <v>308</v>
      </c>
      <c r="Y107" s="299"/>
      <c r="Z107" s="294">
        <f>+AA108</f>
        <v>1000</v>
      </c>
      <c r="AA107" s="294"/>
      <c r="AC107" s="296" t="s">
        <v>256</v>
      </c>
      <c r="AD107" s="298" t="s">
        <v>308</v>
      </c>
      <c r="AE107" s="299"/>
      <c r="AF107" s="294">
        <f>+AG108</f>
        <v>37500</v>
      </c>
      <c r="AG107" s="294"/>
      <c r="AI107" s="296" t="s">
        <v>256</v>
      </c>
      <c r="AJ107" s="298" t="s">
        <v>308</v>
      </c>
      <c r="AK107" s="299"/>
      <c r="AL107" s="294">
        <f>+AM108</f>
        <v>0</v>
      </c>
      <c r="AM107" s="294"/>
      <c r="AO107" s="296" t="s">
        <v>256</v>
      </c>
      <c r="AP107" s="298" t="s">
        <v>308</v>
      </c>
      <c r="AQ107" s="299"/>
      <c r="AR107" s="294">
        <f>+AS108</f>
        <v>0</v>
      </c>
      <c r="AS107" s="294"/>
      <c r="AU107" s="296" t="s">
        <v>256</v>
      </c>
      <c r="AV107" s="298" t="s">
        <v>308</v>
      </c>
      <c r="AW107" s="299"/>
      <c r="AX107" s="294">
        <f>+AY108</f>
        <v>6500</v>
      </c>
      <c r="AY107" s="294"/>
      <c r="BA107" s="296" t="s">
        <v>256</v>
      </c>
      <c r="BB107" s="298" t="s">
        <v>308</v>
      </c>
      <c r="BC107" s="299"/>
      <c r="BD107" s="294">
        <f>+BE108</f>
        <v>30000</v>
      </c>
      <c r="BE107" s="294"/>
      <c r="BG107" s="296" t="s">
        <v>256</v>
      </c>
      <c r="BH107" s="298" t="s">
        <v>308</v>
      </c>
      <c r="BI107" s="299"/>
      <c r="BJ107" s="294">
        <f>+BK108</f>
        <v>0</v>
      </c>
      <c r="BK107" s="294"/>
    </row>
    <row r="108" spans="1:63" ht="20.100000000000001" customHeight="1" x14ac:dyDescent="0.25">
      <c r="A108" s="81"/>
      <c r="B108" s="288"/>
      <c r="C108" s="300" t="s">
        <v>328</v>
      </c>
      <c r="D108" s="301"/>
      <c r="E108" s="302"/>
      <c r="F108" s="338">
        <f>+C15+C16</f>
        <v>0</v>
      </c>
      <c r="G108" s="303" t="s">
        <v>326</v>
      </c>
      <c r="H108" s="397" t="s">
        <v>360</v>
      </c>
      <c r="I108" s="190">
        <f t="shared" si="37"/>
        <v>29</v>
      </c>
      <c r="J108" s="254"/>
      <c r="K108" s="288"/>
      <c r="L108" s="300" t="s">
        <v>328</v>
      </c>
      <c r="M108" s="301"/>
      <c r="N108" s="302"/>
      <c r="O108" s="338">
        <f>+L15+L16</f>
        <v>5000</v>
      </c>
      <c r="Q108" s="288"/>
      <c r="R108" s="300" t="s">
        <v>328</v>
      </c>
      <c r="S108" s="301"/>
      <c r="T108" s="302"/>
      <c r="U108" s="338">
        <f>+R15+R16</f>
        <v>16000</v>
      </c>
      <c r="V108" s="267"/>
      <c r="W108" s="288"/>
      <c r="X108" s="300" t="s">
        <v>328</v>
      </c>
      <c r="Y108" s="301"/>
      <c r="Z108" s="302"/>
      <c r="AA108" s="338">
        <f>+X15+X16</f>
        <v>1000</v>
      </c>
      <c r="AC108" s="288"/>
      <c r="AD108" s="300" t="s">
        <v>328</v>
      </c>
      <c r="AE108" s="301"/>
      <c r="AF108" s="302"/>
      <c r="AG108" s="338">
        <f>+AD15+AD16</f>
        <v>37500</v>
      </c>
      <c r="AI108" s="288"/>
      <c r="AJ108" s="300" t="s">
        <v>328</v>
      </c>
      <c r="AK108" s="301"/>
      <c r="AL108" s="302"/>
      <c r="AM108" s="338">
        <f>+AJ15+AJ16</f>
        <v>0</v>
      </c>
      <c r="AO108" s="288"/>
      <c r="AP108" s="300" t="s">
        <v>328</v>
      </c>
      <c r="AQ108" s="301"/>
      <c r="AR108" s="302"/>
      <c r="AS108" s="338">
        <f>+AP15+AP16</f>
        <v>0</v>
      </c>
      <c r="AU108" s="288"/>
      <c r="AV108" s="300" t="s">
        <v>328</v>
      </c>
      <c r="AW108" s="301"/>
      <c r="AX108" s="302"/>
      <c r="AY108" s="338">
        <f>+AV15+AV16</f>
        <v>6500</v>
      </c>
      <c r="BA108" s="288"/>
      <c r="BB108" s="300" t="s">
        <v>328</v>
      </c>
      <c r="BC108" s="301"/>
      <c r="BD108" s="302"/>
      <c r="BE108" s="338">
        <f>+BB15+BB16</f>
        <v>30000</v>
      </c>
      <c r="BG108" s="288"/>
      <c r="BH108" s="300" t="s">
        <v>328</v>
      </c>
      <c r="BI108" s="301"/>
      <c r="BJ108" s="302"/>
      <c r="BK108" s="338">
        <f>+BH15+BH16</f>
        <v>0</v>
      </c>
    </row>
    <row r="109" spans="1:63" ht="20.100000000000001" customHeight="1" x14ac:dyDescent="0.25">
      <c r="A109" s="81"/>
      <c r="B109" s="296" t="s">
        <v>257</v>
      </c>
      <c r="C109" s="438" t="s">
        <v>334</v>
      </c>
      <c r="D109" s="439"/>
      <c r="E109" s="326">
        <f>+C42</f>
        <v>0</v>
      </c>
      <c r="F109" s="186"/>
      <c r="G109" s="227" t="s">
        <v>93</v>
      </c>
      <c r="H109" s="196" t="s">
        <v>335</v>
      </c>
      <c r="I109" s="190">
        <f t="shared" si="36"/>
        <v>30</v>
      </c>
      <c r="J109" s="254"/>
      <c r="K109" s="296" t="s">
        <v>257</v>
      </c>
      <c r="L109" s="438" t="s">
        <v>334</v>
      </c>
      <c r="M109" s="439"/>
      <c r="N109" s="326">
        <f>+L42</f>
        <v>1500</v>
      </c>
      <c r="O109" s="186"/>
      <c r="Q109" s="296" t="s">
        <v>257</v>
      </c>
      <c r="R109" s="438" t="s">
        <v>334</v>
      </c>
      <c r="S109" s="439"/>
      <c r="T109" s="326">
        <f>+R42</f>
        <v>4800</v>
      </c>
      <c r="U109" s="186"/>
      <c r="V109" s="267"/>
      <c r="W109" s="296" t="s">
        <v>257</v>
      </c>
      <c r="X109" s="438" t="s">
        <v>334</v>
      </c>
      <c r="Y109" s="439"/>
      <c r="Z109" s="326">
        <f>+X42</f>
        <v>300</v>
      </c>
      <c r="AA109" s="186"/>
      <c r="AC109" s="296" t="s">
        <v>257</v>
      </c>
      <c r="AD109" s="438" t="s">
        <v>334</v>
      </c>
      <c r="AE109" s="439"/>
      <c r="AF109" s="326">
        <f>+AD42</f>
        <v>11250</v>
      </c>
      <c r="AG109" s="186"/>
      <c r="AI109" s="296" t="s">
        <v>257</v>
      </c>
      <c r="AJ109" s="438" t="s">
        <v>334</v>
      </c>
      <c r="AK109" s="439"/>
      <c r="AL109" s="326">
        <f>+AJ42</f>
        <v>0</v>
      </c>
      <c r="AM109" s="186"/>
      <c r="AO109" s="296" t="s">
        <v>257</v>
      </c>
      <c r="AP109" s="438" t="s">
        <v>334</v>
      </c>
      <c r="AQ109" s="439"/>
      <c r="AR109" s="326">
        <f>+AP42</f>
        <v>0</v>
      </c>
      <c r="AS109" s="186"/>
      <c r="AU109" s="296" t="s">
        <v>257</v>
      </c>
      <c r="AV109" s="438" t="s">
        <v>334</v>
      </c>
      <c r="AW109" s="439"/>
      <c r="AX109" s="326">
        <f>+AV42</f>
        <v>1950</v>
      </c>
      <c r="AY109" s="186"/>
      <c r="BA109" s="296" t="s">
        <v>257</v>
      </c>
      <c r="BB109" s="438" t="s">
        <v>334</v>
      </c>
      <c r="BC109" s="439"/>
      <c r="BD109" s="326">
        <f>+BB42</f>
        <v>9000</v>
      </c>
      <c r="BE109" s="186"/>
      <c r="BG109" s="296" t="s">
        <v>257</v>
      </c>
      <c r="BH109" s="438" t="s">
        <v>334</v>
      </c>
      <c r="BI109" s="439"/>
      <c r="BJ109" s="326">
        <f>+BH42</f>
        <v>0</v>
      </c>
      <c r="BK109" s="186"/>
    </row>
    <row r="110" spans="1:63" ht="20.100000000000001" customHeight="1" x14ac:dyDescent="0.25">
      <c r="A110" s="81"/>
      <c r="B110" s="288"/>
      <c r="C110" s="406" t="s">
        <v>350</v>
      </c>
      <c r="D110" s="435"/>
      <c r="E110" s="407"/>
      <c r="F110" s="407">
        <f>+E109</f>
        <v>0</v>
      </c>
      <c r="G110" s="408" t="s">
        <v>93</v>
      </c>
      <c r="H110" s="440" t="s">
        <v>312</v>
      </c>
      <c r="I110" s="190">
        <f t="shared" si="37"/>
        <v>30</v>
      </c>
      <c r="J110" s="254"/>
      <c r="K110" s="288"/>
      <c r="L110" s="406" t="s">
        <v>350</v>
      </c>
      <c r="M110" s="435"/>
      <c r="N110" s="407"/>
      <c r="O110" s="407">
        <f>+N109</f>
        <v>1500</v>
      </c>
      <c r="Q110" s="288"/>
      <c r="R110" s="406" t="s">
        <v>350</v>
      </c>
      <c r="S110" s="435"/>
      <c r="T110" s="407"/>
      <c r="U110" s="407">
        <f>+T109</f>
        <v>4800</v>
      </c>
      <c r="V110" s="267"/>
      <c r="W110" s="288"/>
      <c r="X110" s="406" t="s">
        <v>350</v>
      </c>
      <c r="Y110" s="435"/>
      <c r="Z110" s="407"/>
      <c r="AA110" s="407">
        <f>+Z109</f>
        <v>300</v>
      </c>
      <c r="AC110" s="288"/>
      <c r="AD110" s="406" t="s">
        <v>350</v>
      </c>
      <c r="AE110" s="435"/>
      <c r="AF110" s="407"/>
      <c r="AG110" s="407">
        <f>+AF109</f>
        <v>11250</v>
      </c>
      <c r="AI110" s="288"/>
      <c r="AJ110" s="406" t="s">
        <v>350</v>
      </c>
      <c r="AK110" s="435"/>
      <c r="AL110" s="407"/>
      <c r="AM110" s="407">
        <f>+AL109</f>
        <v>0</v>
      </c>
      <c r="AO110" s="288"/>
      <c r="AP110" s="406" t="s">
        <v>350</v>
      </c>
      <c r="AQ110" s="435"/>
      <c r="AR110" s="407"/>
      <c r="AS110" s="407">
        <f>+AR109</f>
        <v>0</v>
      </c>
      <c r="AU110" s="288"/>
      <c r="AV110" s="406" t="s">
        <v>350</v>
      </c>
      <c r="AW110" s="435"/>
      <c r="AX110" s="407"/>
      <c r="AY110" s="407">
        <f>+AX109</f>
        <v>1950</v>
      </c>
      <c r="BA110" s="288"/>
      <c r="BB110" s="406" t="s">
        <v>350</v>
      </c>
      <c r="BC110" s="435"/>
      <c r="BD110" s="407"/>
      <c r="BE110" s="407">
        <f>+BD109</f>
        <v>9000</v>
      </c>
      <c r="BG110" s="288"/>
      <c r="BH110" s="406" t="s">
        <v>350</v>
      </c>
      <c r="BI110" s="435"/>
      <c r="BJ110" s="407"/>
      <c r="BK110" s="407">
        <f>+BJ109</f>
        <v>0</v>
      </c>
    </row>
    <row r="111" spans="1:63" ht="20.100000000000001" customHeight="1" x14ac:dyDescent="0.25">
      <c r="A111" s="81"/>
      <c r="B111" s="85" t="s">
        <v>130</v>
      </c>
      <c r="C111" s="225" t="s">
        <v>308</v>
      </c>
      <c r="D111" s="203"/>
      <c r="E111" s="324">
        <f>C21+C22</f>
        <v>75</v>
      </c>
      <c r="F111" s="204"/>
      <c r="G111" s="226" t="s">
        <v>93</v>
      </c>
      <c r="H111" s="205" t="s">
        <v>313</v>
      </c>
      <c r="I111" s="206">
        <f t="shared" si="36"/>
        <v>31</v>
      </c>
      <c r="J111" s="254"/>
      <c r="K111" s="85" t="s">
        <v>130</v>
      </c>
      <c r="L111" s="225" t="s">
        <v>308</v>
      </c>
      <c r="M111" s="203"/>
      <c r="N111" s="324">
        <f>L21+L22</f>
        <v>3000</v>
      </c>
      <c r="O111" s="204"/>
      <c r="Q111" s="85" t="s">
        <v>130</v>
      </c>
      <c r="R111" s="225" t="s">
        <v>308</v>
      </c>
      <c r="S111" s="203"/>
      <c r="T111" s="324">
        <f>R21+R22</f>
        <v>9750</v>
      </c>
      <c r="U111" s="204"/>
      <c r="V111" s="267"/>
      <c r="W111" s="85" t="s">
        <v>130</v>
      </c>
      <c r="X111" s="225" t="s">
        <v>308</v>
      </c>
      <c r="Y111" s="203"/>
      <c r="Z111" s="324">
        <f>X21+X22</f>
        <v>15</v>
      </c>
      <c r="AA111" s="204"/>
      <c r="AC111" s="85" t="s">
        <v>130</v>
      </c>
      <c r="AD111" s="225" t="s">
        <v>308</v>
      </c>
      <c r="AE111" s="203"/>
      <c r="AF111" s="324">
        <f>AD21+AD22</f>
        <v>225</v>
      </c>
      <c r="AG111" s="204"/>
      <c r="AI111" s="85" t="s">
        <v>130</v>
      </c>
      <c r="AJ111" s="225" t="s">
        <v>308</v>
      </c>
      <c r="AK111" s="203"/>
      <c r="AL111" s="324">
        <f>AJ21+AJ22</f>
        <v>115</v>
      </c>
      <c r="AM111" s="204"/>
      <c r="AO111" s="85" t="s">
        <v>130</v>
      </c>
      <c r="AP111" s="225" t="s">
        <v>308</v>
      </c>
      <c r="AQ111" s="203"/>
      <c r="AR111" s="324">
        <f>AP21+AP22</f>
        <v>0</v>
      </c>
      <c r="AS111" s="204"/>
      <c r="AU111" s="85" t="s">
        <v>130</v>
      </c>
      <c r="AV111" s="225" t="s">
        <v>308</v>
      </c>
      <c r="AW111" s="203"/>
      <c r="AX111" s="324">
        <f>AV21+AV22</f>
        <v>0</v>
      </c>
      <c r="AY111" s="204"/>
      <c r="BA111" s="85" t="s">
        <v>130</v>
      </c>
      <c r="BB111" s="225" t="s">
        <v>308</v>
      </c>
      <c r="BC111" s="203"/>
      <c r="BD111" s="324">
        <f>BB21+BB22</f>
        <v>0</v>
      </c>
      <c r="BE111" s="204"/>
      <c r="BG111" s="85" t="s">
        <v>130</v>
      </c>
      <c r="BH111" s="225" t="s">
        <v>308</v>
      </c>
      <c r="BI111" s="203"/>
      <c r="BJ111" s="324">
        <f>BH21+BH22</f>
        <v>30</v>
      </c>
      <c r="BK111" s="204"/>
    </row>
    <row r="112" spans="1:63" ht="20.100000000000001" customHeight="1" x14ac:dyDescent="0.25">
      <c r="A112" s="81"/>
      <c r="B112" s="86" t="s">
        <v>310</v>
      </c>
      <c r="C112" s="382" t="s">
        <v>333</v>
      </c>
      <c r="D112" s="149"/>
      <c r="E112" s="186"/>
      <c r="F112" s="186">
        <f>+E111</f>
        <v>75</v>
      </c>
      <c r="G112" s="227" t="s">
        <v>93</v>
      </c>
      <c r="H112" s="199" t="s">
        <v>313</v>
      </c>
      <c r="I112" s="190">
        <f t="shared" si="37"/>
        <v>31</v>
      </c>
      <c r="J112" s="254"/>
      <c r="K112" s="86" t="s">
        <v>310</v>
      </c>
      <c r="L112" s="382" t="s">
        <v>333</v>
      </c>
      <c r="M112" s="149"/>
      <c r="N112" s="186"/>
      <c r="O112" s="186">
        <f>+N111</f>
        <v>3000</v>
      </c>
      <c r="Q112" s="86" t="s">
        <v>310</v>
      </c>
      <c r="R112" s="382" t="s">
        <v>333</v>
      </c>
      <c r="S112" s="149"/>
      <c r="T112" s="186"/>
      <c r="U112" s="186">
        <f>+T111</f>
        <v>9750</v>
      </c>
      <c r="V112" s="267"/>
      <c r="W112" s="86" t="s">
        <v>310</v>
      </c>
      <c r="X112" s="382" t="s">
        <v>333</v>
      </c>
      <c r="Y112" s="149"/>
      <c r="Z112" s="186"/>
      <c r="AA112" s="186">
        <f>+Z111</f>
        <v>15</v>
      </c>
      <c r="AC112" s="86" t="s">
        <v>310</v>
      </c>
      <c r="AD112" s="382" t="s">
        <v>333</v>
      </c>
      <c r="AE112" s="149"/>
      <c r="AF112" s="186"/>
      <c r="AG112" s="186">
        <f>+AF111</f>
        <v>225</v>
      </c>
      <c r="AI112" s="86" t="s">
        <v>310</v>
      </c>
      <c r="AJ112" s="382" t="s">
        <v>333</v>
      </c>
      <c r="AK112" s="149"/>
      <c r="AL112" s="186"/>
      <c r="AM112" s="186">
        <f>+AL111</f>
        <v>115</v>
      </c>
      <c r="AO112" s="86" t="s">
        <v>310</v>
      </c>
      <c r="AP112" s="382" t="s">
        <v>333</v>
      </c>
      <c r="AQ112" s="149"/>
      <c r="AR112" s="186"/>
      <c r="AS112" s="186">
        <f>+AR111</f>
        <v>0</v>
      </c>
      <c r="AU112" s="86" t="s">
        <v>310</v>
      </c>
      <c r="AV112" s="382" t="s">
        <v>333</v>
      </c>
      <c r="AW112" s="149"/>
      <c r="AX112" s="186"/>
      <c r="AY112" s="186">
        <f>+AX111</f>
        <v>0</v>
      </c>
      <c r="BA112" s="86" t="s">
        <v>310</v>
      </c>
      <c r="BB112" s="382" t="s">
        <v>333</v>
      </c>
      <c r="BC112" s="149"/>
      <c r="BD112" s="186"/>
      <c r="BE112" s="186">
        <f>+BD111</f>
        <v>0</v>
      </c>
      <c r="BG112" s="86" t="s">
        <v>310</v>
      </c>
      <c r="BH112" s="382" t="s">
        <v>333</v>
      </c>
      <c r="BI112" s="149"/>
      <c r="BJ112" s="186"/>
      <c r="BK112" s="186">
        <f>+BJ111</f>
        <v>30</v>
      </c>
    </row>
    <row r="113" spans="1:63" ht="20.100000000000001" customHeight="1" x14ac:dyDescent="0.25">
      <c r="A113" s="81"/>
      <c r="B113" s="86" t="s">
        <v>311</v>
      </c>
      <c r="C113" s="151" t="s">
        <v>323</v>
      </c>
      <c r="D113" s="152"/>
      <c r="E113" s="187">
        <f>+E111</f>
        <v>75</v>
      </c>
      <c r="F113" s="187"/>
      <c r="G113" s="228" t="s">
        <v>173</v>
      </c>
      <c r="H113" s="200" t="s">
        <v>314</v>
      </c>
      <c r="I113" s="190">
        <f t="shared" si="36"/>
        <v>32</v>
      </c>
      <c r="J113" s="254"/>
      <c r="K113" s="86" t="s">
        <v>311</v>
      </c>
      <c r="L113" s="151" t="s">
        <v>323</v>
      </c>
      <c r="M113" s="152"/>
      <c r="N113" s="187">
        <f>+N111</f>
        <v>3000</v>
      </c>
      <c r="O113" s="187"/>
      <c r="Q113" s="86" t="s">
        <v>311</v>
      </c>
      <c r="R113" s="151" t="s">
        <v>323</v>
      </c>
      <c r="S113" s="152"/>
      <c r="T113" s="187">
        <f>+T111</f>
        <v>9750</v>
      </c>
      <c r="U113" s="187"/>
      <c r="V113" s="267"/>
      <c r="W113" s="86" t="s">
        <v>311</v>
      </c>
      <c r="X113" s="151" t="s">
        <v>323</v>
      </c>
      <c r="Y113" s="152"/>
      <c r="Z113" s="187">
        <f>+Z111</f>
        <v>15</v>
      </c>
      <c r="AA113" s="187"/>
      <c r="AC113" s="86" t="s">
        <v>311</v>
      </c>
      <c r="AD113" s="151" t="s">
        <v>323</v>
      </c>
      <c r="AE113" s="152"/>
      <c r="AF113" s="187">
        <f>+AF111</f>
        <v>225</v>
      </c>
      <c r="AG113" s="187"/>
      <c r="AI113" s="86" t="s">
        <v>311</v>
      </c>
      <c r="AJ113" s="151" t="s">
        <v>323</v>
      </c>
      <c r="AK113" s="152"/>
      <c r="AL113" s="187">
        <f>+AL111</f>
        <v>115</v>
      </c>
      <c r="AM113" s="187"/>
      <c r="AO113" s="86" t="s">
        <v>311</v>
      </c>
      <c r="AP113" s="151" t="s">
        <v>323</v>
      </c>
      <c r="AQ113" s="152"/>
      <c r="AR113" s="187">
        <f>+AR111</f>
        <v>0</v>
      </c>
      <c r="AS113" s="187"/>
      <c r="AU113" s="86" t="s">
        <v>311</v>
      </c>
      <c r="AV113" s="151" t="s">
        <v>323</v>
      </c>
      <c r="AW113" s="152"/>
      <c r="AX113" s="187">
        <f>+AX111</f>
        <v>0</v>
      </c>
      <c r="AY113" s="187"/>
      <c r="BA113" s="86" t="s">
        <v>311</v>
      </c>
      <c r="BB113" s="151" t="s">
        <v>323</v>
      </c>
      <c r="BC113" s="152"/>
      <c r="BD113" s="187">
        <f>+BD111</f>
        <v>0</v>
      </c>
      <c r="BE113" s="187"/>
      <c r="BG113" s="86" t="s">
        <v>311</v>
      </c>
      <c r="BH113" s="151" t="s">
        <v>323</v>
      </c>
      <c r="BI113" s="152"/>
      <c r="BJ113" s="187">
        <f>+BJ111</f>
        <v>30</v>
      </c>
      <c r="BK113" s="187"/>
    </row>
    <row r="114" spans="1:63" ht="20.100000000000001" customHeight="1" x14ac:dyDescent="0.25">
      <c r="A114" s="81"/>
      <c r="B114" s="95"/>
      <c r="C114" s="153" t="s">
        <v>324</v>
      </c>
      <c r="D114" s="152"/>
      <c r="E114" s="187"/>
      <c r="F114" s="187">
        <f>+E113</f>
        <v>75</v>
      </c>
      <c r="G114" s="228" t="s">
        <v>173</v>
      </c>
      <c r="H114" s="200" t="s">
        <v>314</v>
      </c>
      <c r="I114" s="190">
        <f t="shared" si="37"/>
        <v>32</v>
      </c>
      <c r="J114" s="254"/>
      <c r="K114" s="95"/>
      <c r="L114" s="153" t="s">
        <v>324</v>
      </c>
      <c r="M114" s="152"/>
      <c r="N114" s="187"/>
      <c r="O114" s="187">
        <f>+N113</f>
        <v>3000</v>
      </c>
      <c r="Q114" s="95"/>
      <c r="R114" s="153" t="s">
        <v>324</v>
      </c>
      <c r="S114" s="152"/>
      <c r="T114" s="187"/>
      <c r="U114" s="187">
        <f>+T113</f>
        <v>9750</v>
      </c>
      <c r="V114" s="267"/>
      <c r="W114" s="95"/>
      <c r="X114" s="153" t="s">
        <v>324</v>
      </c>
      <c r="Y114" s="152"/>
      <c r="Z114" s="187"/>
      <c r="AA114" s="187">
        <f>+Z113</f>
        <v>15</v>
      </c>
      <c r="AC114" s="95"/>
      <c r="AD114" s="153" t="s">
        <v>324</v>
      </c>
      <c r="AE114" s="152"/>
      <c r="AF114" s="187"/>
      <c r="AG114" s="187">
        <f>+AF113</f>
        <v>225</v>
      </c>
      <c r="AI114" s="95"/>
      <c r="AJ114" s="153" t="s">
        <v>324</v>
      </c>
      <c r="AK114" s="152"/>
      <c r="AL114" s="187"/>
      <c r="AM114" s="187">
        <f>+AL113</f>
        <v>115</v>
      </c>
      <c r="AO114" s="95"/>
      <c r="AP114" s="153" t="s">
        <v>324</v>
      </c>
      <c r="AQ114" s="152"/>
      <c r="AR114" s="187"/>
      <c r="AS114" s="187">
        <f>+AR113</f>
        <v>0</v>
      </c>
      <c r="AU114" s="95"/>
      <c r="AV114" s="153" t="s">
        <v>324</v>
      </c>
      <c r="AW114" s="152"/>
      <c r="AX114" s="187"/>
      <c r="AY114" s="187">
        <f>+AX113</f>
        <v>0</v>
      </c>
      <c r="BA114" s="95"/>
      <c r="BB114" s="153" t="s">
        <v>324</v>
      </c>
      <c r="BC114" s="152"/>
      <c r="BD114" s="187"/>
      <c r="BE114" s="187">
        <f>+BD113</f>
        <v>0</v>
      </c>
      <c r="BG114" s="95"/>
      <c r="BH114" s="153" t="s">
        <v>324</v>
      </c>
      <c r="BI114" s="152"/>
      <c r="BJ114" s="187"/>
      <c r="BK114" s="187">
        <f>+BJ113</f>
        <v>30</v>
      </c>
    </row>
    <row r="115" spans="1:63" ht="20.100000000000001" customHeight="1" x14ac:dyDescent="0.25">
      <c r="A115" s="81"/>
      <c r="B115" s="95"/>
      <c r="C115" s="155" t="s">
        <v>324</v>
      </c>
      <c r="D115" s="168"/>
      <c r="E115" s="188">
        <f>+E113</f>
        <v>75</v>
      </c>
      <c r="F115" s="188"/>
      <c r="G115" s="229" t="s">
        <v>174</v>
      </c>
      <c r="H115" s="201" t="s">
        <v>314</v>
      </c>
      <c r="I115" s="190">
        <f t="shared" si="36"/>
        <v>33</v>
      </c>
      <c r="J115" s="254"/>
      <c r="K115" s="95"/>
      <c r="L115" s="155" t="s">
        <v>324</v>
      </c>
      <c r="M115" s="168"/>
      <c r="N115" s="188">
        <f>+N113</f>
        <v>3000</v>
      </c>
      <c r="O115" s="188"/>
      <c r="Q115" s="95"/>
      <c r="R115" s="155" t="s">
        <v>324</v>
      </c>
      <c r="S115" s="168"/>
      <c r="T115" s="188">
        <f>+T113</f>
        <v>9750</v>
      </c>
      <c r="U115" s="188"/>
      <c r="V115" s="267"/>
      <c r="W115" s="95"/>
      <c r="X115" s="155" t="s">
        <v>324</v>
      </c>
      <c r="Y115" s="168"/>
      <c r="Z115" s="188">
        <f>+Z113</f>
        <v>15</v>
      </c>
      <c r="AA115" s="188"/>
      <c r="AC115" s="95"/>
      <c r="AD115" s="155" t="s">
        <v>324</v>
      </c>
      <c r="AE115" s="168"/>
      <c r="AF115" s="188">
        <f>+AF113</f>
        <v>225</v>
      </c>
      <c r="AG115" s="188"/>
      <c r="AI115" s="95"/>
      <c r="AJ115" s="155" t="s">
        <v>324</v>
      </c>
      <c r="AK115" s="168"/>
      <c r="AL115" s="188">
        <f>+AL113</f>
        <v>115</v>
      </c>
      <c r="AM115" s="188"/>
      <c r="AO115" s="95"/>
      <c r="AP115" s="155" t="s">
        <v>324</v>
      </c>
      <c r="AQ115" s="168"/>
      <c r="AR115" s="188">
        <f>+AR113</f>
        <v>0</v>
      </c>
      <c r="AS115" s="188"/>
      <c r="AU115" s="95"/>
      <c r="AV115" s="155" t="s">
        <v>324</v>
      </c>
      <c r="AW115" s="168"/>
      <c r="AX115" s="188">
        <f>+AX113</f>
        <v>0</v>
      </c>
      <c r="AY115" s="188"/>
      <c r="BA115" s="95"/>
      <c r="BB115" s="155" t="s">
        <v>324</v>
      </c>
      <c r="BC115" s="168"/>
      <c r="BD115" s="188">
        <f>+BD113</f>
        <v>0</v>
      </c>
      <c r="BE115" s="188"/>
      <c r="BG115" s="95"/>
      <c r="BH115" s="155" t="s">
        <v>324</v>
      </c>
      <c r="BI115" s="168"/>
      <c r="BJ115" s="188">
        <f>+BJ113</f>
        <v>30</v>
      </c>
      <c r="BK115" s="188"/>
    </row>
    <row r="116" spans="1:63" ht="20.100000000000001" customHeight="1" x14ac:dyDescent="0.25">
      <c r="A116" s="81"/>
      <c r="B116" s="87"/>
      <c r="C116" s="158" t="s">
        <v>325</v>
      </c>
      <c r="D116" s="159"/>
      <c r="E116" s="160"/>
      <c r="F116" s="160">
        <f>+E111</f>
        <v>75</v>
      </c>
      <c r="G116" s="230" t="s">
        <v>174</v>
      </c>
      <c r="H116" s="210" t="s">
        <v>314</v>
      </c>
      <c r="I116" s="208">
        <f t="shared" si="37"/>
        <v>33</v>
      </c>
      <c r="J116" s="254"/>
      <c r="K116" s="87"/>
      <c r="L116" s="158" t="s">
        <v>325</v>
      </c>
      <c r="M116" s="159"/>
      <c r="N116" s="160"/>
      <c r="O116" s="160">
        <f>+N111</f>
        <v>3000</v>
      </c>
      <c r="Q116" s="87"/>
      <c r="R116" s="158" t="s">
        <v>325</v>
      </c>
      <c r="S116" s="159"/>
      <c r="T116" s="160"/>
      <c r="U116" s="160">
        <f>+T111</f>
        <v>9750</v>
      </c>
      <c r="V116" s="267"/>
      <c r="W116" s="87"/>
      <c r="X116" s="158" t="s">
        <v>325</v>
      </c>
      <c r="Y116" s="159"/>
      <c r="Z116" s="160"/>
      <c r="AA116" s="160">
        <f>+Z111</f>
        <v>15</v>
      </c>
      <c r="AC116" s="87"/>
      <c r="AD116" s="158" t="s">
        <v>325</v>
      </c>
      <c r="AE116" s="159"/>
      <c r="AF116" s="160"/>
      <c r="AG116" s="160">
        <f>+AF111</f>
        <v>225</v>
      </c>
      <c r="AI116" s="87"/>
      <c r="AJ116" s="158" t="s">
        <v>325</v>
      </c>
      <c r="AK116" s="159"/>
      <c r="AL116" s="160"/>
      <c r="AM116" s="160">
        <f>+AL111</f>
        <v>115</v>
      </c>
      <c r="AO116" s="87"/>
      <c r="AP116" s="158" t="s">
        <v>325</v>
      </c>
      <c r="AQ116" s="159"/>
      <c r="AR116" s="160"/>
      <c r="AS116" s="160">
        <f>+AR111</f>
        <v>0</v>
      </c>
      <c r="AU116" s="87"/>
      <c r="AV116" s="158" t="s">
        <v>325</v>
      </c>
      <c r="AW116" s="159"/>
      <c r="AX116" s="160"/>
      <c r="AY116" s="160">
        <f>+AX111</f>
        <v>0</v>
      </c>
      <c r="BA116" s="87"/>
      <c r="BB116" s="158" t="s">
        <v>325</v>
      </c>
      <c r="BC116" s="159"/>
      <c r="BD116" s="160"/>
      <c r="BE116" s="160">
        <f>+BD111</f>
        <v>0</v>
      </c>
      <c r="BG116" s="87"/>
      <c r="BH116" s="158" t="s">
        <v>325</v>
      </c>
      <c r="BI116" s="159"/>
      <c r="BJ116" s="160"/>
      <c r="BK116" s="160">
        <f>+BJ111</f>
        <v>30</v>
      </c>
    </row>
    <row r="117" spans="1:63" ht="20.100000000000001" customHeight="1" x14ac:dyDescent="0.25">
      <c r="A117" s="81"/>
      <c r="B117" s="85" t="s">
        <v>22</v>
      </c>
      <c r="C117" s="410" t="s">
        <v>329</v>
      </c>
      <c r="D117" s="222"/>
      <c r="E117" s="324">
        <f>+D23</f>
        <v>1000</v>
      </c>
      <c r="F117" s="150"/>
      <c r="G117" s="226" t="s">
        <v>93</v>
      </c>
      <c r="H117" s="205" t="s">
        <v>219</v>
      </c>
      <c r="I117" s="190">
        <f t="shared" si="36"/>
        <v>34</v>
      </c>
      <c r="J117" s="256"/>
      <c r="K117" s="85" t="s">
        <v>22</v>
      </c>
      <c r="L117" s="410" t="s">
        <v>329</v>
      </c>
      <c r="M117" s="222"/>
      <c r="N117" s="324">
        <f>+M23</f>
        <v>0</v>
      </c>
      <c r="O117" s="150"/>
      <c r="Q117" s="85" t="s">
        <v>22</v>
      </c>
      <c r="R117" s="410" t="s">
        <v>329</v>
      </c>
      <c r="S117" s="222"/>
      <c r="T117" s="324">
        <f>+S23</f>
        <v>3000</v>
      </c>
      <c r="U117" s="150"/>
      <c r="V117" s="267"/>
      <c r="W117" s="85" t="s">
        <v>22</v>
      </c>
      <c r="X117" s="410" t="s">
        <v>329</v>
      </c>
      <c r="Y117" s="222"/>
      <c r="Z117" s="324">
        <f>+Y23</f>
        <v>0</v>
      </c>
      <c r="AA117" s="150"/>
      <c r="AC117" s="85" t="s">
        <v>22</v>
      </c>
      <c r="AD117" s="410" t="s">
        <v>329</v>
      </c>
      <c r="AE117" s="222"/>
      <c r="AF117" s="324">
        <f>+AE23</f>
        <v>0</v>
      </c>
      <c r="AG117" s="150"/>
      <c r="AI117" s="85" t="s">
        <v>22</v>
      </c>
      <c r="AJ117" s="410" t="s">
        <v>329</v>
      </c>
      <c r="AK117" s="222"/>
      <c r="AL117" s="324">
        <f>+AK23</f>
        <v>0</v>
      </c>
      <c r="AM117" s="150"/>
      <c r="AO117" s="85" t="s">
        <v>22</v>
      </c>
      <c r="AP117" s="410" t="s">
        <v>329</v>
      </c>
      <c r="AQ117" s="222"/>
      <c r="AR117" s="324">
        <f>+AQ23</f>
        <v>0</v>
      </c>
      <c r="AS117" s="150"/>
      <c r="AU117" s="85" t="s">
        <v>22</v>
      </c>
      <c r="AV117" s="410" t="s">
        <v>329</v>
      </c>
      <c r="AW117" s="222"/>
      <c r="AX117" s="324">
        <f>+AW23</f>
        <v>0</v>
      </c>
      <c r="AY117" s="150"/>
      <c r="BA117" s="85" t="s">
        <v>22</v>
      </c>
      <c r="BB117" s="410" t="s">
        <v>329</v>
      </c>
      <c r="BC117" s="222"/>
      <c r="BD117" s="324">
        <f>+BC23</f>
        <v>0</v>
      </c>
      <c r="BE117" s="150"/>
      <c r="BG117" s="85" t="s">
        <v>22</v>
      </c>
      <c r="BH117" s="410" t="s">
        <v>329</v>
      </c>
      <c r="BI117" s="222"/>
      <c r="BJ117" s="324">
        <f>+BI23</f>
        <v>350</v>
      </c>
      <c r="BK117" s="150"/>
    </row>
    <row r="118" spans="1:63" ht="20.100000000000001" customHeight="1" x14ac:dyDescent="0.25">
      <c r="A118" s="81"/>
      <c r="B118" s="86"/>
      <c r="C118" s="148" t="s">
        <v>308</v>
      </c>
      <c r="D118" s="149"/>
      <c r="E118" s="186"/>
      <c r="F118" s="186">
        <f>+E117</f>
        <v>1000</v>
      </c>
      <c r="G118" s="227" t="s">
        <v>93</v>
      </c>
      <c r="H118" s="199" t="s">
        <v>219</v>
      </c>
      <c r="I118" s="190">
        <f t="shared" si="37"/>
        <v>34</v>
      </c>
      <c r="J118" s="256"/>
      <c r="K118" s="86"/>
      <c r="L118" s="148" t="s">
        <v>308</v>
      </c>
      <c r="M118" s="149"/>
      <c r="N118" s="186"/>
      <c r="O118" s="186">
        <f>+N117</f>
        <v>0</v>
      </c>
      <c r="Q118" s="86"/>
      <c r="R118" s="148" t="s">
        <v>308</v>
      </c>
      <c r="S118" s="149"/>
      <c r="T118" s="186"/>
      <c r="U118" s="186">
        <f>+T117</f>
        <v>3000</v>
      </c>
      <c r="V118" s="267"/>
      <c r="W118" s="86"/>
      <c r="X118" s="148" t="s">
        <v>308</v>
      </c>
      <c r="Y118" s="149"/>
      <c r="Z118" s="186"/>
      <c r="AA118" s="186">
        <f>+Z117</f>
        <v>0</v>
      </c>
      <c r="AC118" s="86"/>
      <c r="AD118" s="148" t="s">
        <v>308</v>
      </c>
      <c r="AE118" s="149"/>
      <c r="AF118" s="186"/>
      <c r="AG118" s="186">
        <f>+AF117</f>
        <v>0</v>
      </c>
      <c r="AI118" s="86"/>
      <c r="AJ118" s="148" t="s">
        <v>308</v>
      </c>
      <c r="AK118" s="149"/>
      <c r="AL118" s="186"/>
      <c r="AM118" s="186">
        <f>+AL117</f>
        <v>0</v>
      </c>
      <c r="AO118" s="86"/>
      <c r="AP118" s="148" t="s">
        <v>308</v>
      </c>
      <c r="AQ118" s="149"/>
      <c r="AR118" s="186"/>
      <c r="AS118" s="186">
        <f>+AR117</f>
        <v>0</v>
      </c>
      <c r="AU118" s="86"/>
      <c r="AV118" s="148" t="s">
        <v>308</v>
      </c>
      <c r="AW118" s="149"/>
      <c r="AX118" s="186"/>
      <c r="AY118" s="186">
        <f>+AX117</f>
        <v>0</v>
      </c>
      <c r="BA118" s="86"/>
      <c r="BB118" s="148" t="s">
        <v>308</v>
      </c>
      <c r="BC118" s="149"/>
      <c r="BD118" s="186"/>
      <c r="BE118" s="186">
        <f>+BD117</f>
        <v>0</v>
      </c>
      <c r="BG118" s="86"/>
      <c r="BH118" s="148" t="s">
        <v>308</v>
      </c>
      <c r="BI118" s="149"/>
      <c r="BJ118" s="186"/>
      <c r="BK118" s="186">
        <f>+BJ117</f>
        <v>350</v>
      </c>
    </row>
    <row r="119" spans="1:63" ht="20.100000000000001" customHeight="1" x14ac:dyDescent="0.25">
      <c r="A119" s="81"/>
      <c r="B119" s="86"/>
      <c r="C119" s="167" t="s">
        <v>325</v>
      </c>
      <c r="D119" s="168"/>
      <c r="E119" s="188">
        <f>+E117</f>
        <v>1000</v>
      </c>
      <c r="F119" s="188"/>
      <c r="G119" s="229" t="s">
        <v>174</v>
      </c>
      <c r="H119" s="198" t="s">
        <v>212</v>
      </c>
      <c r="I119" s="190">
        <f t="shared" si="36"/>
        <v>35</v>
      </c>
      <c r="J119" s="256"/>
      <c r="K119" s="86"/>
      <c r="L119" s="167" t="s">
        <v>325</v>
      </c>
      <c r="M119" s="168"/>
      <c r="N119" s="188">
        <f>+N117</f>
        <v>0</v>
      </c>
      <c r="O119" s="188"/>
      <c r="Q119" s="86"/>
      <c r="R119" s="167" t="s">
        <v>325</v>
      </c>
      <c r="S119" s="168"/>
      <c r="T119" s="188">
        <f>+T117</f>
        <v>3000</v>
      </c>
      <c r="U119" s="188"/>
      <c r="V119" s="267"/>
      <c r="W119" s="86"/>
      <c r="X119" s="167" t="s">
        <v>325</v>
      </c>
      <c r="Y119" s="168"/>
      <c r="Z119" s="188">
        <f>+Z117</f>
        <v>0</v>
      </c>
      <c r="AA119" s="188"/>
      <c r="AC119" s="86"/>
      <c r="AD119" s="167" t="s">
        <v>325</v>
      </c>
      <c r="AE119" s="168"/>
      <c r="AF119" s="188">
        <f>+AF117</f>
        <v>0</v>
      </c>
      <c r="AG119" s="188"/>
      <c r="AI119" s="86"/>
      <c r="AJ119" s="167" t="s">
        <v>325</v>
      </c>
      <c r="AK119" s="168"/>
      <c r="AL119" s="188">
        <f>+AL117</f>
        <v>0</v>
      </c>
      <c r="AM119" s="188"/>
      <c r="AO119" s="86"/>
      <c r="AP119" s="167" t="s">
        <v>325</v>
      </c>
      <c r="AQ119" s="168"/>
      <c r="AR119" s="188">
        <f>+AR117</f>
        <v>0</v>
      </c>
      <c r="AS119" s="188"/>
      <c r="AU119" s="86"/>
      <c r="AV119" s="167" t="s">
        <v>325</v>
      </c>
      <c r="AW119" s="168"/>
      <c r="AX119" s="188">
        <f>+AX117</f>
        <v>0</v>
      </c>
      <c r="AY119" s="188"/>
      <c r="BA119" s="86"/>
      <c r="BB119" s="167" t="s">
        <v>325</v>
      </c>
      <c r="BC119" s="168"/>
      <c r="BD119" s="188">
        <f>+BD117</f>
        <v>0</v>
      </c>
      <c r="BE119" s="188"/>
      <c r="BG119" s="86"/>
      <c r="BH119" s="167" t="s">
        <v>325</v>
      </c>
      <c r="BI119" s="168"/>
      <c r="BJ119" s="188">
        <f>+BJ117</f>
        <v>350</v>
      </c>
      <c r="BK119" s="188"/>
    </row>
    <row r="120" spans="1:63" ht="20.100000000000001" customHeight="1" x14ac:dyDescent="0.25">
      <c r="A120" s="81"/>
      <c r="B120" s="95"/>
      <c r="C120" s="155" t="s">
        <v>324</v>
      </c>
      <c r="D120" s="168"/>
      <c r="E120" s="188"/>
      <c r="F120" s="188">
        <f>+E119</f>
        <v>1000</v>
      </c>
      <c r="G120" s="229" t="s">
        <v>174</v>
      </c>
      <c r="H120" s="198" t="s">
        <v>212</v>
      </c>
      <c r="I120" s="190">
        <f t="shared" si="37"/>
        <v>35</v>
      </c>
      <c r="J120" s="256"/>
      <c r="K120" s="95"/>
      <c r="L120" s="155" t="s">
        <v>324</v>
      </c>
      <c r="M120" s="168"/>
      <c r="N120" s="188"/>
      <c r="O120" s="188">
        <f>+N119</f>
        <v>0</v>
      </c>
      <c r="Q120" s="95"/>
      <c r="R120" s="155" t="s">
        <v>324</v>
      </c>
      <c r="S120" s="168"/>
      <c r="T120" s="188"/>
      <c r="U120" s="188">
        <f>+T119</f>
        <v>3000</v>
      </c>
      <c r="V120" s="267"/>
      <c r="W120" s="95"/>
      <c r="X120" s="155" t="s">
        <v>324</v>
      </c>
      <c r="Y120" s="168"/>
      <c r="Z120" s="188"/>
      <c r="AA120" s="188">
        <f>+Z119</f>
        <v>0</v>
      </c>
      <c r="AC120" s="95"/>
      <c r="AD120" s="155" t="s">
        <v>324</v>
      </c>
      <c r="AE120" s="168"/>
      <c r="AF120" s="188"/>
      <c r="AG120" s="188">
        <f>+AF119</f>
        <v>0</v>
      </c>
      <c r="AI120" s="95"/>
      <c r="AJ120" s="155" t="s">
        <v>324</v>
      </c>
      <c r="AK120" s="168"/>
      <c r="AL120" s="188"/>
      <c r="AM120" s="188">
        <f>+AL119</f>
        <v>0</v>
      </c>
      <c r="AO120" s="95"/>
      <c r="AP120" s="155" t="s">
        <v>324</v>
      </c>
      <c r="AQ120" s="168"/>
      <c r="AR120" s="188"/>
      <c r="AS120" s="188">
        <f>+AR119</f>
        <v>0</v>
      </c>
      <c r="AU120" s="95"/>
      <c r="AV120" s="155" t="s">
        <v>324</v>
      </c>
      <c r="AW120" s="168"/>
      <c r="AX120" s="188"/>
      <c r="AY120" s="188">
        <f>+AX119</f>
        <v>0</v>
      </c>
      <c r="BA120" s="95"/>
      <c r="BB120" s="155" t="s">
        <v>324</v>
      </c>
      <c r="BC120" s="168"/>
      <c r="BD120" s="188"/>
      <c r="BE120" s="188">
        <f>+BD119</f>
        <v>0</v>
      </c>
      <c r="BG120" s="95"/>
      <c r="BH120" s="155" t="s">
        <v>324</v>
      </c>
      <c r="BI120" s="168"/>
      <c r="BJ120" s="188"/>
      <c r="BK120" s="188">
        <f>+BJ119</f>
        <v>350</v>
      </c>
    </row>
    <row r="121" spans="1:63" ht="20.100000000000001" customHeight="1" x14ac:dyDescent="0.25">
      <c r="A121" s="81"/>
      <c r="B121" s="95"/>
      <c r="C121" s="153" t="s">
        <v>324</v>
      </c>
      <c r="D121" s="152"/>
      <c r="E121" s="187">
        <f>+E119</f>
        <v>1000</v>
      </c>
      <c r="F121" s="187"/>
      <c r="G121" s="228" t="s">
        <v>173</v>
      </c>
      <c r="H121" s="197" t="s">
        <v>212</v>
      </c>
      <c r="I121" s="190">
        <f t="shared" si="36"/>
        <v>36</v>
      </c>
      <c r="J121" s="256"/>
      <c r="K121" s="95"/>
      <c r="L121" s="153" t="s">
        <v>324</v>
      </c>
      <c r="M121" s="152"/>
      <c r="N121" s="187">
        <f>+N119</f>
        <v>0</v>
      </c>
      <c r="O121" s="187"/>
      <c r="Q121" s="95"/>
      <c r="R121" s="153" t="s">
        <v>324</v>
      </c>
      <c r="S121" s="152"/>
      <c r="T121" s="187">
        <f>+T119</f>
        <v>3000</v>
      </c>
      <c r="U121" s="187"/>
      <c r="V121" s="267"/>
      <c r="W121" s="95"/>
      <c r="X121" s="153" t="s">
        <v>324</v>
      </c>
      <c r="Y121" s="152"/>
      <c r="Z121" s="187">
        <f>+Z119</f>
        <v>0</v>
      </c>
      <c r="AA121" s="187"/>
      <c r="AC121" s="95"/>
      <c r="AD121" s="153" t="s">
        <v>324</v>
      </c>
      <c r="AE121" s="152"/>
      <c r="AF121" s="187">
        <f>+AF119</f>
        <v>0</v>
      </c>
      <c r="AG121" s="187"/>
      <c r="AI121" s="95"/>
      <c r="AJ121" s="153" t="s">
        <v>324</v>
      </c>
      <c r="AK121" s="152"/>
      <c r="AL121" s="187">
        <f>+AL119</f>
        <v>0</v>
      </c>
      <c r="AM121" s="187"/>
      <c r="AO121" s="95"/>
      <c r="AP121" s="153" t="s">
        <v>324</v>
      </c>
      <c r="AQ121" s="152"/>
      <c r="AR121" s="187">
        <f>+AR119</f>
        <v>0</v>
      </c>
      <c r="AS121" s="187"/>
      <c r="AU121" s="95"/>
      <c r="AV121" s="153" t="s">
        <v>324</v>
      </c>
      <c r="AW121" s="152"/>
      <c r="AX121" s="187">
        <f>+AX119</f>
        <v>0</v>
      </c>
      <c r="AY121" s="187"/>
      <c r="BA121" s="95"/>
      <c r="BB121" s="153" t="s">
        <v>324</v>
      </c>
      <c r="BC121" s="152"/>
      <c r="BD121" s="187">
        <f>+BD119</f>
        <v>0</v>
      </c>
      <c r="BE121" s="187"/>
      <c r="BG121" s="95"/>
      <c r="BH121" s="153" t="s">
        <v>324</v>
      </c>
      <c r="BI121" s="152"/>
      <c r="BJ121" s="187">
        <f>+BJ119</f>
        <v>350</v>
      </c>
      <c r="BK121" s="187"/>
    </row>
    <row r="122" spans="1:63" ht="20.100000000000001" customHeight="1" x14ac:dyDescent="0.25">
      <c r="A122" s="81"/>
      <c r="B122" s="87"/>
      <c r="C122" s="151" t="s">
        <v>323</v>
      </c>
      <c r="D122" s="223"/>
      <c r="E122" s="212"/>
      <c r="F122" s="212">
        <f>+E117</f>
        <v>1000</v>
      </c>
      <c r="G122" s="232" t="s">
        <v>173</v>
      </c>
      <c r="H122" s="213" t="s">
        <v>212</v>
      </c>
      <c r="I122" s="208">
        <f t="shared" si="37"/>
        <v>36</v>
      </c>
      <c r="J122" s="256"/>
      <c r="K122" s="87"/>
      <c r="L122" s="151" t="s">
        <v>323</v>
      </c>
      <c r="M122" s="223"/>
      <c r="N122" s="212"/>
      <c r="O122" s="212">
        <f>+N117</f>
        <v>0</v>
      </c>
      <c r="Q122" s="87"/>
      <c r="R122" s="151" t="s">
        <v>323</v>
      </c>
      <c r="S122" s="223"/>
      <c r="T122" s="212"/>
      <c r="U122" s="212">
        <f>+T117</f>
        <v>3000</v>
      </c>
      <c r="V122" s="267"/>
      <c r="W122" s="87"/>
      <c r="X122" s="151" t="s">
        <v>323</v>
      </c>
      <c r="Y122" s="223"/>
      <c r="Z122" s="212"/>
      <c r="AA122" s="212">
        <f>+Z117</f>
        <v>0</v>
      </c>
      <c r="AC122" s="87"/>
      <c r="AD122" s="151" t="s">
        <v>323</v>
      </c>
      <c r="AE122" s="223"/>
      <c r="AF122" s="212"/>
      <c r="AG122" s="212">
        <f>+AF117</f>
        <v>0</v>
      </c>
      <c r="AI122" s="87"/>
      <c r="AJ122" s="151" t="s">
        <v>323</v>
      </c>
      <c r="AK122" s="223"/>
      <c r="AL122" s="212"/>
      <c r="AM122" s="212">
        <f>+AL117</f>
        <v>0</v>
      </c>
      <c r="AO122" s="87"/>
      <c r="AP122" s="151" t="s">
        <v>323</v>
      </c>
      <c r="AQ122" s="223"/>
      <c r="AR122" s="212"/>
      <c r="AS122" s="212">
        <f>+AR117</f>
        <v>0</v>
      </c>
      <c r="AU122" s="87"/>
      <c r="AV122" s="151" t="s">
        <v>323</v>
      </c>
      <c r="AW122" s="223"/>
      <c r="AX122" s="212"/>
      <c r="AY122" s="212">
        <f>+AX117</f>
        <v>0</v>
      </c>
      <c r="BA122" s="87"/>
      <c r="BB122" s="151" t="s">
        <v>323</v>
      </c>
      <c r="BC122" s="223"/>
      <c r="BD122" s="212"/>
      <c r="BE122" s="212">
        <f>+BD117</f>
        <v>0</v>
      </c>
      <c r="BG122" s="87"/>
      <c r="BH122" s="151" t="s">
        <v>323</v>
      </c>
      <c r="BI122" s="223"/>
      <c r="BJ122" s="212"/>
      <c r="BK122" s="212">
        <f>+BJ117</f>
        <v>350</v>
      </c>
    </row>
    <row r="123" spans="1:63" ht="20.100000000000001" customHeight="1" x14ac:dyDescent="0.25">
      <c r="A123" s="81"/>
      <c r="B123" s="85" t="s">
        <v>132</v>
      </c>
      <c r="C123" s="147" t="s">
        <v>308</v>
      </c>
      <c r="D123" s="222"/>
      <c r="E123" s="150"/>
      <c r="F123" s="324">
        <f>+D24</f>
        <v>15</v>
      </c>
      <c r="G123" s="226" t="s">
        <v>93</v>
      </c>
      <c r="H123" s="211" t="s">
        <v>313</v>
      </c>
      <c r="I123" s="206">
        <f t="shared" si="36"/>
        <v>37</v>
      </c>
      <c r="J123" s="256"/>
      <c r="K123" s="85" t="s">
        <v>132</v>
      </c>
      <c r="L123" s="147" t="s">
        <v>308</v>
      </c>
      <c r="M123" s="222"/>
      <c r="N123" s="150"/>
      <c r="O123" s="324">
        <f>+M24</f>
        <v>0</v>
      </c>
      <c r="Q123" s="85" t="s">
        <v>132</v>
      </c>
      <c r="R123" s="147" t="s">
        <v>308</v>
      </c>
      <c r="S123" s="222"/>
      <c r="T123" s="150"/>
      <c r="U123" s="324">
        <f>+S24</f>
        <v>45</v>
      </c>
      <c r="V123" s="267"/>
      <c r="W123" s="85" t="s">
        <v>132</v>
      </c>
      <c r="X123" s="147" t="s">
        <v>308</v>
      </c>
      <c r="Y123" s="222"/>
      <c r="Z123" s="150"/>
      <c r="AA123" s="324">
        <f>+Y24</f>
        <v>0</v>
      </c>
      <c r="AC123" s="85" t="s">
        <v>132</v>
      </c>
      <c r="AD123" s="147" t="s">
        <v>308</v>
      </c>
      <c r="AE123" s="222"/>
      <c r="AF123" s="150"/>
      <c r="AG123" s="324">
        <f>+AE24</f>
        <v>0</v>
      </c>
      <c r="AI123" s="85" t="s">
        <v>132</v>
      </c>
      <c r="AJ123" s="147" t="s">
        <v>308</v>
      </c>
      <c r="AK123" s="222"/>
      <c r="AL123" s="150"/>
      <c r="AM123" s="324">
        <f>+AK24</f>
        <v>0</v>
      </c>
      <c r="AO123" s="85" t="s">
        <v>132</v>
      </c>
      <c r="AP123" s="147" t="s">
        <v>308</v>
      </c>
      <c r="AQ123" s="222"/>
      <c r="AR123" s="150"/>
      <c r="AS123" s="324">
        <f>+AQ24</f>
        <v>0</v>
      </c>
      <c r="AU123" s="85" t="s">
        <v>132</v>
      </c>
      <c r="AV123" s="147" t="s">
        <v>308</v>
      </c>
      <c r="AW123" s="222"/>
      <c r="AX123" s="150"/>
      <c r="AY123" s="324">
        <f>+AW24</f>
        <v>0</v>
      </c>
      <c r="BA123" s="85" t="s">
        <v>132</v>
      </c>
      <c r="BB123" s="147" t="s">
        <v>308</v>
      </c>
      <c r="BC123" s="222"/>
      <c r="BD123" s="150"/>
      <c r="BE123" s="324">
        <f>+BC24</f>
        <v>0</v>
      </c>
      <c r="BG123" s="85" t="s">
        <v>132</v>
      </c>
      <c r="BH123" s="147" t="s">
        <v>308</v>
      </c>
      <c r="BI123" s="222"/>
      <c r="BJ123" s="150"/>
      <c r="BK123" s="324">
        <f>+BI24</f>
        <v>15</v>
      </c>
    </row>
    <row r="124" spans="1:63" ht="20.100000000000001" customHeight="1" x14ac:dyDescent="0.25">
      <c r="A124" s="81"/>
      <c r="B124" s="86"/>
      <c r="C124" s="382" t="s">
        <v>333</v>
      </c>
      <c r="D124" s="149"/>
      <c r="E124" s="186">
        <f>+F123</f>
        <v>15</v>
      </c>
      <c r="F124" s="186"/>
      <c r="G124" s="227" t="s">
        <v>93</v>
      </c>
      <c r="H124" s="196" t="s">
        <v>313</v>
      </c>
      <c r="I124" s="190">
        <f t="shared" si="37"/>
        <v>37</v>
      </c>
      <c r="J124" s="256"/>
      <c r="K124" s="86"/>
      <c r="L124" s="382" t="s">
        <v>333</v>
      </c>
      <c r="M124" s="149"/>
      <c r="N124" s="186">
        <f>+O123</f>
        <v>0</v>
      </c>
      <c r="O124" s="186"/>
      <c r="Q124" s="86"/>
      <c r="R124" s="382" t="s">
        <v>333</v>
      </c>
      <c r="S124" s="149"/>
      <c r="T124" s="186">
        <f>+U123</f>
        <v>45</v>
      </c>
      <c r="U124" s="186"/>
      <c r="V124" s="267"/>
      <c r="W124" s="86"/>
      <c r="X124" s="382" t="s">
        <v>333</v>
      </c>
      <c r="Y124" s="149"/>
      <c r="Z124" s="186">
        <f>+AA123</f>
        <v>0</v>
      </c>
      <c r="AA124" s="186"/>
      <c r="AC124" s="86"/>
      <c r="AD124" s="382" t="s">
        <v>333</v>
      </c>
      <c r="AE124" s="149"/>
      <c r="AF124" s="186">
        <f>+AG123</f>
        <v>0</v>
      </c>
      <c r="AG124" s="186"/>
      <c r="AI124" s="86"/>
      <c r="AJ124" s="382" t="s">
        <v>333</v>
      </c>
      <c r="AK124" s="149"/>
      <c r="AL124" s="186">
        <f>+AM123</f>
        <v>0</v>
      </c>
      <c r="AM124" s="186"/>
      <c r="AO124" s="86"/>
      <c r="AP124" s="382" t="s">
        <v>333</v>
      </c>
      <c r="AQ124" s="149"/>
      <c r="AR124" s="186">
        <f>+AS123</f>
        <v>0</v>
      </c>
      <c r="AS124" s="186"/>
      <c r="AU124" s="86"/>
      <c r="AV124" s="382" t="s">
        <v>333</v>
      </c>
      <c r="AW124" s="149"/>
      <c r="AX124" s="186">
        <f>+AY123</f>
        <v>0</v>
      </c>
      <c r="AY124" s="186"/>
      <c r="BA124" s="86"/>
      <c r="BB124" s="382" t="s">
        <v>333</v>
      </c>
      <c r="BC124" s="149"/>
      <c r="BD124" s="186">
        <f>+BE123</f>
        <v>0</v>
      </c>
      <c r="BE124" s="186"/>
      <c r="BG124" s="86"/>
      <c r="BH124" s="382" t="s">
        <v>333</v>
      </c>
      <c r="BI124" s="149"/>
      <c r="BJ124" s="186">
        <f>+BK123</f>
        <v>15</v>
      </c>
      <c r="BK124" s="186"/>
    </row>
    <row r="125" spans="1:63" ht="20.100000000000001" customHeight="1" x14ac:dyDescent="0.25">
      <c r="A125" s="81"/>
      <c r="B125" s="86"/>
      <c r="C125" s="151" t="s">
        <v>323</v>
      </c>
      <c r="D125" s="152"/>
      <c r="E125" s="187"/>
      <c r="F125" s="187">
        <f>+E124</f>
        <v>15</v>
      </c>
      <c r="G125" s="228" t="s">
        <v>173</v>
      </c>
      <c r="H125" s="197" t="s">
        <v>213</v>
      </c>
      <c r="I125" s="190">
        <f t="shared" si="36"/>
        <v>38</v>
      </c>
      <c r="J125" s="256"/>
      <c r="K125" s="86"/>
      <c r="L125" s="151" t="s">
        <v>323</v>
      </c>
      <c r="M125" s="152"/>
      <c r="N125" s="187"/>
      <c r="O125" s="187">
        <f>+N124</f>
        <v>0</v>
      </c>
      <c r="Q125" s="86"/>
      <c r="R125" s="151" t="s">
        <v>323</v>
      </c>
      <c r="S125" s="152"/>
      <c r="T125" s="187"/>
      <c r="U125" s="187">
        <f>+T124</f>
        <v>45</v>
      </c>
      <c r="V125" s="267"/>
      <c r="W125" s="86"/>
      <c r="X125" s="151" t="s">
        <v>323</v>
      </c>
      <c r="Y125" s="152"/>
      <c r="Z125" s="187"/>
      <c r="AA125" s="187">
        <f>+Z124</f>
        <v>0</v>
      </c>
      <c r="AC125" s="86"/>
      <c r="AD125" s="151" t="s">
        <v>323</v>
      </c>
      <c r="AE125" s="152"/>
      <c r="AF125" s="187"/>
      <c r="AG125" s="187">
        <f>+AF124</f>
        <v>0</v>
      </c>
      <c r="AI125" s="86"/>
      <c r="AJ125" s="151" t="s">
        <v>323</v>
      </c>
      <c r="AK125" s="152"/>
      <c r="AL125" s="187"/>
      <c r="AM125" s="187">
        <f>+AL124</f>
        <v>0</v>
      </c>
      <c r="AO125" s="86"/>
      <c r="AP125" s="151" t="s">
        <v>323</v>
      </c>
      <c r="AQ125" s="152"/>
      <c r="AR125" s="187"/>
      <c r="AS125" s="187">
        <f>+AR124</f>
        <v>0</v>
      </c>
      <c r="AU125" s="86"/>
      <c r="AV125" s="151" t="s">
        <v>323</v>
      </c>
      <c r="AW125" s="152"/>
      <c r="AX125" s="187"/>
      <c r="AY125" s="187">
        <f>+AX124</f>
        <v>0</v>
      </c>
      <c r="BA125" s="86"/>
      <c r="BB125" s="151" t="s">
        <v>323</v>
      </c>
      <c r="BC125" s="152"/>
      <c r="BD125" s="187"/>
      <c r="BE125" s="187">
        <f>+BD124</f>
        <v>0</v>
      </c>
      <c r="BG125" s="86"/>
      <c r="BH125" s="151" t="s">
        <v>323</v>
      </c>
      <c r="BI125" s="152"/>
      <c r="BJ125" s="187"/>
      <c r="BK125" s="187">
        <f>+BJ124</f>
        <v>15</v>
      </c>
    </row>
    <row r="126" spans="1:63" ht="20.100000000000001" customHeight="1" x14ac:dyDescent="0.25">
      <c r="A126" s="81"/>
      <c r="B126" s="95"/>
      <c r="C126" s="153" t="s">
        <v>324</v>
      </c>
      <c r="D126" s="152"/>
      <c r="E126" s="187">
        <f>F125</f>
        <v>15</v>
      </c>
      <c r="F126" s="187"/>
      <c r="G126" s="228" t="s">
        <v>173</v>
      </c>
      <c r="H126" s="197" t="s">
        <v>213</v>
      </c>
      <c r="I126" s="190">
        <f t="shared" si="37"/>
        <v>38</v>
      </c>
      <c r="J126" s="256"/>
      <c r="K126" s="95"/>
      <c r="L126" s="153" t="s">
        <v>324</v>
      </c>
      <c r="M126" s="152"/>
      <c r="N126" s="187">
        <f>O125</f>
        <v>0</v>
      </c>
      <c r="O126" s="187"/>
      <c r="Q126" s="95"/>
      <c r="R126" s="153" t="s">
        <v>324</v>
      </c>
      <c r="S126" s="152"/>
      <c r="T126" s="187">
        <f>U125</f>
        <v>45</v>
      </c>
      <c r="U126" s="187"/>
      <c r="V126" s="267"/>
      <c r="W126" s="95"/>
      <c r="X126" s="153" t="s">
        <v>324</v>
      </c>
      <c r="Y126" s="152"/>
      <c r="Z126" s="187">
        <f>AA125</f>
        <v>0</v>
      </c>
      <c r="AA126" s="187"/>
      <c r="AC126" s="95"/>
      <c r="AD126" s="153" t="s">
        <v>324</v>
      </c>
      <c r="AE126" s="152"/>
      <c r="AF126" s="187">
        <f>AG125</f>
        <v>0</v>
      </c>
      <c r="AG126" s="187"/>
      <c r="AI126" s="95"/>
      <c r="AJ126" s="153" t="s">
        <v>324</v>
      </c>
      <c r="AK126" s="152"/>
      <c r="AL126" s="187">
        <f>AM125</f>
        <v>0</v>
      </c>
      <c r="AM126" s="187"/>
      <c r="AO126" s="95"/>
      <c r="AP126" s="153" t="s">
        <v>324</v>
      </c>
      <c r="AQ126" s="152"/>
      <c r="AR126" s="187">
        <f>AS125</f>
        <v>0</v>
      </c>
      <c r="AS126" s="187"/>
      <c r="AU126" s="95"/>
      <c r="AV126" s="153" t="s">
        <v>324</v>
      </c>
      <c r="AW126" s="152"/>
      <c r="AX126" s="187">
        <f>AY125</f>
        <v>0</v>
      </c>
      <c r="AY126" s="187"/>
      <c r="BA126" s="95"/>
      <c r="BB126" s="153" t="s">
        <v>324</v>
      </c>
      <c r="BC126" s="152"/>
      <c r="BD126" s="187">
        <f>BE125</f>
        <v>0</v>
      </c>
      <c r="BE126" s="187"/>
      <c r="BG126" s="95"/>
      <c r="BH126" s="153" t="s">
        <v>324</v>
      </c>
      <c r="BI126" s="152"/>
      <c r="BJ126" s="187">
        <f>BK125</f>
        <v>15</v>
      </c>
      <c r="BK126" s="187"/>
    </row>
    <row r="127" spans="1:63" ht="20.100000000000001" customHeight="1" x14ac:dyDescent="0.25">
      <c r="A127" s="81"/>
      <c r="B127" s="95"/>
      <c r="C127" s="155" t="s">
        <v>324</v>
      </c>
      <c r="D127" s="168"/>
      <c r="E127" s="188"/>
      <c r="F127" s="188">
        <f>E128</f>
        <v>15</v>
      </c>
      <c r="G127" s="229" t="s">
        <v>174</v>
      </c>
      <c r="H127" s="198" t="s">
        <v>213</v>
      </c>
      <c r="I127" s="190">
        <f t="shared" si="36"/>
        <v>39</v>
      </c>
      <c r="J127" s="256"/>
      <c r="K127" s="95"/>
      <c r="L127" s="155" t="s">
        <v>324</v>
      </c>
      <c r="M127" s="168"/>
      <c r="N127" s="188"/>
      <c r="O127" s="188">
        <f>N128</f>
        <v>0</v>
      </c>
      <c r="Q127" s="95"/>
      <c r="R127" s="155" t="s">
        <v>324</v>
      </c>
      <c r="S127" s="168"/>
      <c r="T127" s="188"/>
      <c r="U127" s="188">
        <f>T128</f>
        <v>45</v>
      </c>
      <c r="V127" s="267"/>
      <c r="W127" s="95"/>
      <c r="X127" s="155" t="s">
        <v>324</v>
      </c>
      <c r="Y127" s="168"/>
      <c r="Z127" s="188"/>
      <c r="AA127" s="188">
        <f>Z128</f>
        <v>0</v>
      </c>
      <c r="AC127" s="95"/>
      <c r="AD127" s="155" t="s">
        <v>324</v>
      </c>
      <c r="AE127" s="168"/>
      <c r="AF127" s="188"/>
      <c r="AG127" s="188">
        <f>AF128</f>
        <v>0</v>
      </c>
      <c r="AI127" s="95"/>
      <c r="AJ127" s="155" t="s">
        <v>324</v>
      </c>
      <c r="AK127" s="168"/>
      <c r="AL127" s="188"/>
      <c r="AM127" s="188">
        <f>AL128</f>
        <v>0</v>
      </c>
      <c r="AO127" s="95"/>
      <c r="AP127" s="155" t="s">
        <v>324</v>
      </c>
      <c r="AQ127" s="168"/>
      <c r="AR127" s="188"/>
      <c r="AS127" s="188">
        <f>AR128</f>
        <v>0</v>
      </c>
      <c r="AU127" s="95"/>
      <c r="AV127" s="155" t="s">
        <v>324</v>
      </c>
      <c r="AW127" s="168"/>
      <c r="AX127" s="188"/>
      <c r="AY127" s="188">
        <f>AX128</f>
        <v>0</v>
      </c>
      <c r="BA127" s="95"/>
      <c r="BB127" s="155" t="s">
        <v>324</v>
      </c>
      <c r="BC127" s="168"/>
      <c r="BD127" s="188"/>
      <c r="BE127" s="188">
        <f>BD128</f>
        <v>0</v>
      </c>
      <c r="BG127" s="95"/>
      <c r="BH127" s="155" t="s">
        <v>324</v>
      </c>
      <c r="BI127" s="168"/>
      <c r="BJ127" s="188"/>
      <c r="BK127" s="188">
        <f>BJ128</f>
        <v>15</v>
      </c>
    </row>
    <row r="128" spans="1:63" ht="20.100000000000001" customHeight="1" x14ac:dyDescent="0.25">
      <c r="A128" s="81"/>
      <c r="B128" s="87"/>
      <c r="C128" s="158" t="s">
        <v>325</v>
      </c>
      <c r="D128" s="159"/>
      <c r="E128" s="160">
        <f>+F125</f>
        <v>15</v>
      </c>
      <c r="F128" s="160"/>
      <c r="G128" s="230" t="s">
        <v>174</v>
      </c>
      <c r="H128" s="207" t="s">
        <v>213</v>
      </c>
      <c r="I128" s="208">
        <f t="shared" si="37"/>
        <v>39</v>
      </c>
      <c r="J128" s="256"/>
      <c r="K128" s="87"/>
      <c r="L128" s="158" t="s">
        <v>325</v>
      </c>
      <c r="M128" s="159"/>
      <c r="N128" s="160">
        <f>+O125</f>
        <v>0</v>
      </c>
      <c r="O128" s="160"/>
      <c r="Q128" s="87"/>
      <c r="R128" s="158" t="s">
        <v>325</v>
      </c>
      <c r="S128" s="159"/>
      <c r="T128" s="160">
        <f>+U125</f>
        <v>45</v>
      </c>
      <c r="U128" s="160"/>
      <c r="V128" s="267"/>
      <c r="W128" s="87"/>
      <c r="X128" s="158" t="s">
        <v>325</v>
      </c>
      <c r="Y128" s="159"/>
      <c r="Z128" s="160">
        <f>+AA125</f>
        <v>0</v>
      </c>
      <c r="AA128" s="160"/>
      <c r="AC128" s="87"/>
      <c r="AD128" s="158" t="s">
        <v>325</v>
      </c>
      <c r="AE128" s="159"/>
      <c r="AF128" s="160">
        <f>+AG125</f>
        <v>0</v>
      </c>
      <c r="AG128" s="160"/>
      <c r="AI128" s="87"/>
      <c r="AJ128" s="158" t="s">
        <v>325</v>
      </c>
      <c r="AK128" s="159"/>
      <c r="AL128" s="160">
        <f>+AM125</f>
        <v>0</v>
      </c>
      <c r="AM128" s="160"/>
      <c r="AO128" s="87"/>
      <c r="AP128" s="158" t="s">
        <v>325</v>
      </c>
      <c r="AQ128" s="159"/>
      <c r="AR128" s="160">
        <f>+AS125</f>
        <v>0</v>
      </c>
      <c r="AS128" s="160"/>
      <c r="AU128" s="87"/>
      <c r="AV128" s="158" t="s">
        <v>325</v>
      </c>
      <c r="AW128" s="159"/>
      <c r="AX128" s="160">
        <f>+AY125</f>
        <v>0</v>
      </c>
      <c r="AY128" s="160"/>
      <c r="BA128" s="87"/>
      <c r="BB128" s="158" t="s">
        <v>325</v>
      </c>
      <c r="BC128" s="159"/>
      <c r="BD128" s="160">
        <f>+BE125</f>
        <v>0</v>
      </c>
      <c r="BE128" s="160"/>
      <c r="BG128" s="87"/>
      <c r="BH128" s="158" t="s">
        <v>325</v>
      </c>
      <c r="BI128" s="159"/>
      <c r="BJ128" s="160">
        <f>+BK125</f>
        <v>15</v>
      </c>
      <c r="BK128" s="160"/>
    </row>
    <row r="129" spans="1:63" ht="20.100000000000001" customHeight="1" x14ac:dyDescent="0.25">
      <c r="A129" s="81"/>
      <c r="B129" s="85" t="s">
        <v>133</v>
      </c>
      <c r="C129" s="147" t="s">
        <v>308</v>
      </c>
      <c r="D129" s="222"/>
      <c r="E129" s="324">
        <f>C25</f>
        <v>0</v>
      </c>
      <c r="F129" s="204"/>
      <c r="G129" s="226" t="s">
        <v>93</v>
      </c>
      <c r="H129" s="211" t="s">
        <v>219</v>
      </c>
      <c r="I129" s="206">
        <f t="shared" si="36"/>
        <v>40</v>
      </c>
      <c r="K129" s="85" t="s">
        <v>133</v>
      </c>
      <c r="L129" s="147" t="s">
        <v>308</v>
      </c>
      <c r="M129" s="222"/>
      <c r="N129" s="324">
        <f>L25</f>
        <v>0</v>
      </c>
      <c r="O129" s="204"/>
      <c r="Q129" s="85" t="s">
        <v>133</v>
      </c>
      <c r="R129" s="147" t="s">
        <v>308</v>
      </c>
      <c r="S129" s="222"/>
      <c r="T129" s="324">
        <f>R25</f>
        <v>0</v>
      </c>
      <c r="U129" s="204"/>
      <c r="V129" s="267"/>
      <c r="W129" s="85" t="s">
        <v>133</v>
      </c>
      <c r="X129" s="147" t="s">
        <v>308</v>
      </c>
      <c r="Y129" s="222"/>
      <c r="Z129" s="324">
        <f>X25</f>
        <v>0</v>
      </c>
      <c r="AA129" s="204"/>
      <c r="AC129" s="85" t="s">
        <v>133</v>
      </c>
      <c r="AD129" s="147" t="s">
        <v>308</v>
      </c>
      <c r="AE129" s="222"/>
      <c r="AF129" s="324">
        <f>AD25</f>
        <v>0</v>
      </c>
      <c r="AG129" s="204"/>
      <c r="AI129" s="85" t="s">
        <v>133</v>
      </c>
      <c r="AJ129" s="147" t="s">
        <v>308</v>
      </c>
      <c r="AK129" s="222"/>
      <c r="AL129" s="324">
        <f>AJ25</f>
        <v>0</v>
      </c>
      <c r="AM129" s="204"/>
      <c r="AO129" s="85" t="s">
        <v>133</v>
      </c>
      <c r="AP129" s="147" t="s">
        <v>308</v>
      </c>
      <c r="AQ129" s="222"/>
      <c r="AR129" s="324">
        <f>AP25</f>
        <v>0</v>
      </c>
      <c r="AS129" s="204"/>
      <c r="AU129" s="85" t="s">
        <v>133</v>
      </c>
      <c r="AV129" s="147" t="s">
        <v>308</v>
      </c>
      <c r="AW129" s="222"/>
      <c r="AX129" s="324">
        <f>AV25</f>
        <v>0</v>
      </c>
      <c r="AY129" s="204"/>
      <c r="BA129" s="85" t="s">
        <v>133</v>
      </c>
      <c r="BB129" s="147" t="s">
        <v>308</v>
      </c>
      <c r="BC129" s="222"/>
      <c r="BD129" s="324">
        <f>BB25</f>
        <v>0</v>
      </c>
      <c r="BE129" s="204"/>
      <c r="BG129" s="85" t="s">
        <v>133</v>
      </c>
      <c r="BH129" s="147" t="s">
        <v>308</v>
      </c>
      <c r="BI129" s="222"/>
      <c r="BJ129" s="324">
        <f>BH25</f>
        <v>30</v>
      </c>
      <c r="BK129" s="204"/>
    </row>
    <row r="130" spans="1:63" ht="20.100000000000001" customHeight="1" x14ac:dyDescent="0.25">
      <c r="A130" s="81"/>
      <c r="B130" s="86"/>
      <c r="C130" s="382" t="s">
        <v>336</v>
      </c>
      <c r="D130" s="149"/>
      <c r="E130" s="186"/>
      <c r="F130" s="186">
        <f>+E129</f>
        <v>0</v>
      </c>
      <c r="G130" s="227" t="s">
        <v>93</v>
      </c>
      <c r="H130" s="196" t="s">
        <v>219</v>
      </c>
      <c r="I130" s="190">
        <f t="shared" si="37"/>
        <v>40</v>
      </c>
      <c r="K130" s="86"/>
      <c r="L130" s="382" t="s">
        <v>336</v>
      </c>
      <c r="M130" s="149"/>
      <c r="N130" s="186"/>
      <c r="O130" s="186">
        <f>+N129</f>
        <v>0</v>
      </c>
      <c r="Q130" s="86"/>
      <c r="R130" s="382" t="s">
        <v>336</v>
      </c>
      <c r="S130" s="149"/>
      <c r="T130" s="186"/>
      <c r="U130" s="186">
        <f>+T129</f>
        <v>0</v>
      </c>
      <c r="V130" s="267"/>
      <c r="W130" s="86"/>
      <c r="X130" s="382" t="s">
        <v>336</v>
      </c>
      <c r="Y130" s="149"/>
      <c r="Z130" s="186"/>
      <c r="AA130" s="186">
        <f>+Z129</f>
        <v>0</v>
      </c>
      <c r="AC130" s="86"/>
      <c r="AD130" s="382" t="s">
        <v>336</v>
      </c>
      <c r="AE130" s="149"/>
      <c r="AF130" s="186"/>
      <c r="AG130" s="186">
        <f>+AF129</f>
        <v>0</v>
      </c>
      <c r="AI130" s="86"/>
      <c r="AJ130" s="382" t="s">
        <v>336</v>
      </c>
      <c r="AK130" s="149"/>
      <c r="AL130" s="186"/>
      <c r="AM130" s="186">
        <f>+AL129</f>
        <v>0</v>
      </c>
      <c r="AO130" s="86"/>
      <c r="AP130" s="382" t="s">
        <v>336</v>
      </c>
      <c r="AQ130" s="149"/>
      <c r="AR130" s="186"/>
      <c r="AS130" s="186">
        <f>+AR129</f>
        <v>0</v>
      </c>
      <c r="AU130" s="86"/>
      <c r="AV130" s="382" t="s">
        <v>336</v>
      </c>
      <c r="AW130" s="149"/>
      <c r="AX130" s="186"/>
      <c r="AY130" s="186">
        <f>+AX129</f>
        <v>0</v>
      </c>
      <c r="BA130" s="86"/>
      <c r="BB130" s="382" t="s">
        <v>336</v>
      </c>
      <c r="BC130" s="149"/>
      <c r="BD130" s="186"/>
      <c r="BE130" s="186">
        <f>+BD129</f>
        <v>0</v>
      </c>
      <c r="BG130" s="86"/>
      <c r="BH130" s="382" t="s">
        <v>336</v>
      </c>
      <c r="BI130" s="149"/>
      <c r="BJ130" s="186"/>
      <c r="BK130" s="186">
        <f>+BJ129</f>
        <v>30</v>
      </c>
    </row>
    <row r="131" spans="1:63" ht="20.100000000000001" customHeight="1" x14ac:dyDescent="0.25">
      <c r="A131" s="81"/>
      <c r="B131" s="86"/>
      <c r="C131" s="151" t="s">
        <v>323</v>
      </c>
      <c r="D131" s="152"/>
      <c r="E131" s="187">
        <f>+E129</f>
        <v>0</v>
      </c>
      <c r="F131" s="187"/>
      <c r="G131" s="228" t="s">
        <v>173</v>
      </c>
      <c r="H131" s="197" t="s">
        <v>214</v>
      </c>
      <c r="I131" s="190">
        <f t="shared" si="36"/>
        <v>41</v>
      </c>
      <c r="K131" s="86"/>
      <c r="L131" s="151" t="s">
        <v>323</v>
      </c>
      <c r="M131" s="152"/>
      <c r="N131" s="187">
        <f>+N129</f>
        <v>0</v>
      </c>
      <c r="O131" s="187"/>
      <c r="Q131" s="86"/>
      <c r="R131" s="151" t="s">
        <v>323</v>
      </c>
      <c r="S131" s="152"/>
      <c r="T131" s="187">
        <f>+T129</f>
        <v>0</v>
      </c>
      <c r="U131" s="187"/>
      <c r="V131" s="267"/>
      <c r="W131" s="86"/>
      <c r="X131" s="151" t="s">
        <v>323</v>
      </c>
      <c r="Y131" s="152"/>
      <c r="Z131" s="187">
        <f>+Z129</f>
        <v>0</v>
      </c>
      <c r="AA131" s="187"/>
      <c r="AC131" s="86"/>
      <c r="AD131" s="151" t="s">
        <v>323</v>
      </c>
      <c r="AE131" s="152"/>
      <c r="AF131" s="187">
        <f>+AF129</f>
        <v>0</v>
      </c>
      <c r="AG131" s="187"/>
      <c r="AI131" s="86"/>
      <c r="AJ131" s="151" t="s">
        <v>323</v>
      </c>
      <c r="AK131" s="152"/>
      <c r="AL131" s="187">
        <f>+AL129</f>
        <v>0</v>
      </c>
      <c r="AM131" s="187"/>
      <c r="AO131" s="86"/>
      <c r="AP131" s="151" t="s">
        <v>323</v>
      </c>
      <c r="AQ131" s="152"/>
      <c r="AR131" s="187">
        <f>+AR129</f>
        <v>0</v>
      </c>
      <c r="AS131" s="187"/>
      <c r="AU131" s="86"/>
      <c r="AV131" s="151" t="s">
        <v>323</v>
      </c>
      <c r="AW131" s="152"/>
      <c r="AX131" s="187">
        <f>+AX129</f>
        <v>0</v>
      </c>
      <c r="AY131" s="187"/>
      <c r="BA131" s="86"/>
      <c r="BB131" s="151" t="s">
        <v>323</v>
      </c>
      <c r="BC131" s="152"/>
      <c r="BD131" s="187">
        <f>+BD129</f>
        <v>0</v>
      </c>
      <c r="BE131" s="187"/>
      <c r="BG131" s="86"/>
      <c r="BH131" s="151" t="s">
        <v>323</v>
      </c>
      <c r="BI131" s="152"/>
      <c r="BJ131" s="187">
        <f>+BJ129</f>
        <v>30</v>
      </c>
      <c r="BK131" s="187"/>
    </row>
    <row r="132" spans="1:63" ht="20.100000000000001" customHeight="1" x14ac:dyDescent="0.25">
      <c r="B132" s="95"/>
      <c r="C132" s="151" t="s">
        <v>324</v>
      </c>
      <c r="D132" s="152"/>
      <c r="E132" s="187"/>
      <c r="F132" s="187">
        <f>E131</f>
        <v>0</v>
      </c>
      <c r="G132" s="228" t="s">
        <v>173</v>
      </c>
      <c r="H132" s="197" t="s">
        <v>214</v>
      </c>
      <c r="I132" s="190">
        <f t="shared" si="37"/>
        <v>41</v>
      </c>
      <c r="K132" s="95"/>
      <c r="L132" s="151" t="s">
        <v>324</v>
      </c>
      <c r="M132" s="152"/>
      <c r="N132" s="187"/>
      <c r="O132" s="187">
        <f>N131</f>
        <v>0</v>
      </c>
      <c r="Q132" s="95"/>
      <c r="R132" s="151" t="s">
        <v>324</v>
      </c>
      <c r="S132" s="152"/>
      <c r="T132" s="187"/>
      <c r="U132" s="187">
        <f>T131</f>
        <v>0</v>
      </c>
      <c r="V132" s="267"/>
      <c r="W132" s="95"/>
      <c r="X132" s="151" t="s">
        <v>324</v>
      </c>
      <c r="Y132" s="152"/>
      <c r="Z132" s="187"/>
      <c r="AA132" s="187">
        <f>Z131</f>
        <v>0</v>
      </c>
      <c r="AC132" s="95"/>
      <c r="AD132" s="151" t="s">
        <v>324</v>
      </c>
      <c r="AE132" s="152"/>
      <c r="AF132" s="187"/>
      <c r="AG132" s="187">
        <f>AF131</f>
        <v>0</v>
      </c>
      <c r="AI132" s="95"/>
      <c r="AJ132" s="151" t="s">
        <v>324</v>
      </c>
      <c r="AK132" s="152"/>
      <c r="AL132" s="187"/>
      <c r="AM132" s="187">
        <f>AL131</f>
        <v>0</v>
      </c>
      <c r="AO132" s="95"/>
      <c r="AP132" s="151" t="s">
        <v>324</v>
      </c>
      <c r="AQ132" s="152"/>
      <c r="AR132" s="187"/>
      <c r="AS132" s="187">
        <f>AR131</f>
        <v>0</v>
      </c>
      <c r="AU132" s="95"/>
      <c r="AV132" s="151" t="s">
        <v>324</v>
      </c>
      <c r="AW132" s="152"/>
      <c r="AX132" s="187"/>
      <c r="AY132" s="187">
        <f>AX131</f>
        <v>0</v>
      </c>
      <c r="BA132" s="95"/>
      <c r="BB132" s="151" t="s">
        <v>324</v>
      </c>
      <c r="BC132" s="152"/>
      <c r="BD132" s="187"/>
      <c r="BE132" s="187">
        <f>BD131</f>
        <v>0</v>
      </c>
      <c r="BG132" s="95"/>
      <c r="BH132" s="151" t="s">
        <v>324</v>
      </c>
      <c r="BI132" s="152"/>
      <c r="BJ132" s="187"/>
      <c r="BK132" s="187">
        <f>BJ131</f>
        <v>30</v>
      </c>
    </row>
    <row r="133" spans="1:63" ht="20.100000000000001" customHeight="1" x14ac:dyDescent="0.25">
      <c r="B133" s="95"/>
      <c r="C133" s="155" t="s">
        <v>324</v>
      </c>
      <c r="D133" s="188"/>
      <c r="E133" s="188">
        <f>F134</f>
        <v>0</v>
      </c>
      <c r="F133" s="188"/>
      <c r="G133" s="229" t="s">
        <v>174</v>
      </c>
      <c r="H133" s="198" t="s">
        <v>214</v>
      </c>
      <c r="I133" s="190">
        <f t="shared" si="36"/>
        <v>42</v>
      </c>
      <c r="K133" s="95"/>
      <c r="L133" s="155" t="s">
        <v>324</v>
      </c>
      <c r="M133" s="188"/>
      <c r="N133" s="188">
        <f>O134</f>
        <v>0</v>
      </c>
      <c r="O133" s="188"/>
      <c r="Q133" s="95"/>
      <c r="R133" s="155" t="s">
        <v>324</v>
      </c>
      <c r="S133" s="188"/>
      <c r="T133" s="188">
        <f>U134</f>
        <v>0</v>
      </c>
      <c r="U133" s="188"/>
      <c r="V133" s="267"/>
      <c r="W133" s="95"/>
      <c r="X133" s="155" t="s">
        <v>324</v>
      </c>
      <c r="Y133" s="188"/>
      <c r="Z133" s="188">
        <f>AA134</f>
        <v>0</v>
      </c>
      <c r="AA133" s="188"/>
      <c r="AC133" s="95"/>
      <c r="AD133" s="155" t="s">
        <v>324</v>
      </c>
      <c r="AE133" s="188"/>
      <c r="AF133" s="188">
        <f>AG134</f>
        <v>0</v>
      </c>
      <c r="AG133" s="188"/>
      <c r="AI133" s="95"/>
      <c r="AJ133" s="155" t="s">
        <v>324</v>
      </c>
      <c r="AK133" s="188"/>
      <c r="AL133" s="188">
        <f>AM134</f>
        <v>0</v>
      </c>
      <c r="AM133" s="188"/>
      <c r="AO133" s="95"/>
      <c r="AP133" s="155" t="s">
        <v>324</v>
      </c>
      <c r="AQ133" s="188"/>
      <c r="AR133" s="188">
        <f>AS134</f>
        <v>0</v>
      </c>
      <c r="AS133" s="188"/>
      <c r="AU133" s="95"/>
      <c r="AV133" s="155" t="s">
        <v>324</v>
      </c>
      <c r="AW133" s="188"/>
      <c r="AX133" s="188">
        <f>AY134</f>
        <v>0</v>
      </c>
      <c r="AY133" s="188"/>
      <c r="BA133" s="95"/>
      <c r="BB133" s="155" t="s">
        <v>324</v>
      </c>
      <c r="BC133" s="188"/>
      <c r="BD133" s="188">
        <f>BE134</f>
        <v>0</v>
      </c>
      <c r="BE133" s="188"/>
      <c r="BG133" s="95"/>
      <c r="BH133" s="155" t="s">
        <v>324</v>
      </c>
      <c r="BI133" s="188"/>
      <c r="BJ133" s="188">
        <f>BK134</f>
        <v>30</v>
      </c>
      <c r="BK133" s="188"/>
    </row>
    <row r="134" spans="1:63" ht="20.100000000000001" customHeight="1" x14ac:dyDescent="0.25">
      <c r="B134" s="87"/>
      <c r="C134" s="167" t="s">
        <v>325</v>
      </c>
      <c r="D134" s="160"/>
      <c r="E134" s="160"/>
      <c r="F134" s="160">
        <f>+E129</f>
        <v>0</v>
      </c>
      <c r="G134" s="230" t="s">
        <v>174</v>
      </c>
      <c r="H134" s="207" t="s">
        <v>214</v>
      </c>
      <c r="I134" s="208">
        <f t="shared" si="37"/>
        <v>42</v>
      </c>
      <c r="K134" s="87"/>
      <c r="L134" s="167" t="s">
        <v>325</v>
      </c>
      <c r="M134" s="160"/>
      <c r="N134" s="160"/>
      <c r="O134" s="160">
        <f>+N129</f>
        <v>0</v>
      </c>
      <c r="Q134" s="87"/>
      <c r="R134" s="167" t="s">
        <v>325</v>
      </c>
      <c r="S134" s="160"/>
      <c r="T134" s="160"/>
      <c r="U134" s="160">
        <f>+T129</f>
        <v>0</v>
      </c>
      <c r="V134" s="267"/>
      <c r="W134" s="87"/>
      <c r="X134" s="167" t="s">
        <v>325</v>
      </c>
      <c r="Y134" s="160"/>
      <c r="Z134" s="160"/>
      <c r="AA134" s="160">
        <f>+Z129</f>
        <v>0</v>
      </c>
      <c r="AC134" s="87"/>
      <c r="AD134" s="167" t="s">
        <v>325</v>
      </c>
      <c r="AE134" s="160"/>
      <c r="AF134" s="160"/>
      <c r="AG134" s="160">
        <f>+AF129</f>
        <v>0</v>
      </c>
      <c r="AI134" s="87"/>
      <c r="AJ134" s="167" t="s">
        <v>325</v>
      </c>
      <c r="AK134" s="160"/>
      <c r="AL134" s="160"/>
      <c r="AM134" s="160">
        <f>+AL129</f>
        <v>0</v>
      </c>
      <c r="AO134" s="87"/>
      <c r="AP134" s="167" t="s">
        <v>325</v>
      </c>
      <c r="AQ134" s="160"/>
      <c r="AR134" s="160"/>
      <c r="AS134" s="160">
        <f>+AR129</f>
        <v>0</v>
      </c>
      <c r="AU134" s="87"/>
      <c r="AV134" s="167" t="s">
        <v>325</v>
      </c>
      <c r="AW134" s="160"/>
      <c r="AX134" s="160"/>
      <c r="AY134" s="160">
        <f>+AX129</f>
        <v>0</v>
      </c>
      <c r="BA134" s="87"/>
      <c r="BB134" s="167" t="s">
        <v>325</v>
      </c>
      <c r="BC134" s="160"/>
      <c r="BD134" s="160"/>
      <c r="BE134" s="160">
        <f>+BD129</f>
        <v>0</v>
      </c>
      <c r="BG134" s="87"/>
      <c r="BH134" s="167" t="s">
        <v>325</v>
      </c>
      <c r="BI134" s="160"/>
      <c r="BJ134" s="160"/>
      <c r="BK134" s="160">
        <f>+BJ129</f>
        <v>30</v>
      </c>
    </row>
    <row r="135" spans="1:63" ht="20.100000000000001" customHeight="1" x14ac:dyDescent="0.25">
      <c r="B135" s="85" t="s">
        <v>23</v>
      </c>
      <c r="C135" s="161" t="s">
        <v>337</v>
      </c>
      <c r="D135" s="214"/>
      <c r="E135" s="419">
        <f>+F163</f>
        <v>0</v>
      </c>
      <c r="F135" s="163"/>
      <c r="G135" s="233" t="s">
        <v>175</v>
      </c>
      <c r="H135" s="215" t="s">
        <v>215</v>
      </c>
      <c r="I135" s="206">
        <f t="shared" si="36"/>
        <v>43</v>
      </c>
      <c r="J135" s="257"/>
      <c r="K135" s="85" t="s">
        <v>23</v>
      </c>
      <c r="L135" s="161" t="s">
        <v>337</v>
      </c>
      <c r="M135" s="214"/>
      <c r="N135" s="419">
        <f>+O163</f>
        <v>1060</v>
      </c>
      <c r="O135" s="163"/>
      <c r="Q135" s="85" t="s">
        <v>23</v>
      </c>
      <c r="R135" s="161" t="s">
        <v>337</v>
      </c>
      <c r="S135" s="214"/>
      <c r="T135" s="419">
        <f>+U163</f>
        <v>14000</v>
      </c>
      <c r="U135" s="163"/>
      <c r="V135" s="267"/>
      <c r="W135" s="85" t="s">
        <v>23</v>
      </c>
      <c r="X135" s="161" t="s">
        <v>337</v>
      </c>
      <c r="Y135" s="214"/>
      <c r="Z135" s="419">
        <f>+AA163</f>
        <v>7985</v>
      </c>
      <c r="AA135" s="163"/>
      <c r="AC135" s="85" t="s">
        <v>23</v>
      </c>
      <c r="AD135" s="161" t="s">
        <v>337</v>
      </c>
      <c r="AE135" s="214"/>
      <c r="AF135" s="419">
        <f>+AG163</f>
        <v>30515</v>
      </c>
      <c r="AG135" s="163"/>
      <c r="AI135" s="85" t="s">
        <v>23</v>
      </c>
      <c r="AJ135" s="161" t="s">
        <v>337</v>
      </c>
      <c r="AK135" s="214"/>
      <c r="AL135" s="419">
        <f>+AM163</f>
        <v>0</v>
      </c>
      <c r="AM135" s="163"/>
      <c r="AO135" s="85" t="s">
        <v>23</v>
      </c>
      <c r="AP135" s="161" t="s">
        <v>337</v>
      </c>
      <c r="AQ135" s="214"/>
      <c r="AR135" s="419">
        <f>+AS163</f>
        <v>588660</v>
      </c>
      <c r="AS135" s="163"/>
      <c r="AU135" s="85" t="s">
        <v>23</v>
      </c>
      <c r="AV135" s="161" t="s">
        <v>337</v>
      </c>
      <c r="AW135" s="214"/>
      <c r="AX135" s="419">
        <f>+AY163</f>
        <v>0</v>
      </c>
      <c r="AY135" s="163"/>
      <c r="BA135" s="85" t="s">
        <v>23</v>
      </c>
      <c r="BB135" s="161" t="s">
        <v>337</v>
      </c>
      <c r="BC135" s="214"/>
      <c r="BD135" s="419">
        <f>+BE163</f>
        <v>26500</v>
      </c>
      <c r="BE135" s="163"/>
      <c r="BG135" s="85" t="s">
        <v>23</v>
      </c>
      <c r="BH135" s="161" t="s">
        <v>337</v>
      </c>
      <c r="BI135" s="214"/>
      <c r="BJ135" s="419">
        <f>+BK163</f>
        <v>8555</v>
      </c>
      <c r="BK135" s="163"/>
    </row>
    <row r="136" spans="1:63" ht="20.100000000000001" customHeight="1" x14ac:dyDescent="0.25">
      <c r="B136" s="95"/>
      <c r="C136" s="162" t="s">
        <v>324</v>
      </c>
      <c r="D136" s="189"/>
      <c r="E136" s="189"/>
      <c r="F136" s="189">
        <f>E135</f>
        <v>0</v>
      </c>
      <c r="G136" s="234" t="s">
        <v>175</v>
      </c>
      <c r="H136" s="202" t="s">
        <v>215</v>
      </c>
      <c r="I136" s="190">
        <f t="shared" si="37"/>
        <v>43</v>
      </c>
      <c r="J136" s="257"/>
      <c r="K136" s="95"/>
      <c r="L136" s="162" t="s">
        <v>324</v>
      </c>
      <c r="M136" s="189"/>
      <c r="N136" s="189"/>
      <c r="O136" s="189">
        <f>N135</f>
        <v>1060</v>
      </c>
      <c r="Q136" s="95"/>
      <c r="R136" s="162" t="s">
        <v>324</v>
      </c>
      <c r="S136" s="189"/>
      <c r="T136" s="189"/>
      <c r="U136" s="189">
        <f>T135</f>
        <v>14000</v>
      </c>
      <c r="V136" s="267"/>
      <c r="W136" s="95"/>
      <c r="X136" s="162" t="s">
        <v>324</v>
      </c>
      <c r="Y136" s="189"/>
      <c r="Z136" s="189"/>
      <c r="AA136" s="189">
        <f>Z135</f>
        <v>7985</v>
      </c>
      <c r="AC136" s="95"/>
      <c r="AD136" s="162" t="s">
        <v>324</v>
      </c>
      <c r="AE136" s="189"/>
      <c r="AF136" s="189"/>
      <c r="AG136" s="189">
        <f>AF135</f>
        <v>30515</v>
      </c>
      <c r="AI136" s="95"/>
      <c r="AJ136" s="162" t="s">
        <v>324</v>
      </c>
      <c r="AK136" s="189"/>
      <c r="AL136" s="189"/>
      <c r="AM136" s="189">
        <f>AL135</f>
        <v>0</v>
      </c>
      <c r="AO136" s="95"/>
      <c r="AP136" s="162" t="s">
        <v>324</v>
      </c>
      <c r="AQ136" s="189"/>
      <c r="AR136" s="189"/>
      <c r="AS136" s="189">
        <f>AR135</f>
        <v>588660</v>
      </c>
      <c r="AU136" s="95"/>
      <c r="AV136" s="162" t="s">
        <v>324</v>
      </c>
      <c r="AW136" s="189"/>
      <c r="AX136" s="189"/>
      <c r="AY136" s="189">
        <f>AX135</f>
        <v>0</v>
      </c>
      <c r="BA136" s="95"/>
      <c r="BB136" s="162" t="s">
        <v>324</v>
      </c>
      <c r="BC136" s="189"/>
      <c r="BD136" s="189"/>
      <c r="BE136" s="189">
        <f>BD135</f>
        <v>26500</v>
      </c>
      <c r="BG136" s="95"/>
      <c r="BH136" s="162" t="s">
        <v>324</v>
      </c>
      <c r="BI136" s="189"/>
      <c r="BJ136" s="189"/>
      <c r="BK136" s="189">
        <f>BJ135</f>
        <v>8555</v>
      </c>
    </row>
    <row r="137" spans="1:63" ht="20.100000000000001" customHeight="1" x14ac:dyDescent="0.25">
      <c r="B137" s="95"/>
      <c r="C137" s="155" t="s">
        <v>324</v>
      </c>
      <c r="D137" s="188"/>
      <c r="E137" s="188">
        <f>+F136</f>
        <v>0</v>
      </c>
      <c r="F137" s="188"/>
      <c r="G137" s="229" t="s">
        <v>174</v>
      </c>
      <c r="H137" s="198" t="s">
        <v>215</v>
      </c>
      <c r="I137" s="190">
        <f t="shared" si="36"/>
        <v>44</v>
      </c>
      <c r="J137" s="257"/>
      <c r="K137" s="95"/>
      <c r="L137" s="155" t="s">
        <v>324</v>
      </c>
      <c r="M137" s="188"/>
      <c r="N137" s="188">
        <f>+O136</f>
        <v>1060</v>
      </c>
      <c r="O137" s="188"/>
      <c r="Q137" s="95"/>
      <c r="R137" s="155" t="s">
        <v>324</v>
      </c>
      <c r="S137" s="188"/>
      <c r="T137" s="188">
        <f>+U136</f>
        <v>14000</v>
      </c>
      <c r="U137" s="188"/>
      <c r="V137" s="267"/>
      <c r="W137" s="95"/>
      <c r="X137" s="155" t="s">
        <v>324</v>
      </c>
      <c r="Y137" s="188"/>
      <c r="Z137" s="188">
        <f>+AA136</f>
        <v>7985</v>
      </c>
      <c r="AA137" s="188"/>
      <c r="AC137" s="95"/>
      <c r="AD137" s="155" t="s">
        <v>324</v>
      </c>
      <c r="AE137" s="188"/>
      <c r="AF137" s="188">
        <f>+AG136</f>
        <v>30515</v>
      </c>
      <c r="AG137" s="188"/>
      <c r="AI137" s="95"/>
      <c r="AJ137" s="155" t="s">
        <v>324</v>
      </c>
      <c r="AK137" s="188"/>
      <c r="AL137" s="188">
        <f>+AM136</f>
        <v>0</v>
      </c>
      <c r="AM137" s="188"/>
      <c r="AO137" s="95"/>
      <c r="AP137" s="155" t="s">
        <v>324</v>
      </c>
      <c r="AQ137" s="188"/>
      <c r="AR137" s="188">
        <f>+AS136</f>
        <v>588660</v>
      </c>
      <c r="AS137" s="188"/>
      <c r="AU137" s="95"/>
      <c r="AV137" s="155" t="s">
        <v>324</v>
      </c>
      <c r="AW137" s="188"/>
      <c r="AX137" s="188">
        <f>+AY136</f>
        <v>0</v>
      </c>
      <c r="AY137" s="188"/>
      <c r="BA137" s="95"/>
      <c r="BB137" s="155" t="s">
        <v>324</v>
      </c>
      <c r="BC137" s="188"/>
      <c r="BD137" s="188">
        <f>+BE136</f>
        <v>26500</v>
      </c>
      <c r="BE137" s="188"/>
      <c r="BG137" s="95"/>
      <c r="BH137" s="155" t="s">
        <v>324</v>
      </c>
      <c r="BI137" s="188"/>
      <c r="BJ137" s="188">
        <f>+BK136</f>
        <v>8555</v>
      </c>
      <c r="BK137" s="188"/>
    </row>
    <row r="138" spans="1:63" ht="20.100000000000001" customHeight="1" x14ac:dyDescent="0.25">
      <c r="B138" s="86"/>
      <c r="C138" s="158" t="s">
        <v>325</v>
      </c>
      <c r="D138" s="160"/>
      <c r="E138" s="160"/>
      <c r="F138" s="160">
        <f>+F136</f>
        <v>0</v>
      </c>
      <c r="G138" s="230" t="s">
        <v>174</v>
      </c>
      <c r="H138" s="207" t="s">
        <v>215</v>
      </c>
      <c r="I138" s="208">
        <f t="shared" si="37"/>
        <v>44</v>
      </c>
      <c r="J138" s="257"/>
      <c r="K138" s="86"/>
      <c r="L138" s="158" t="s">
        <v>325</v>
      </c>
      <c r="M138" s="160"/>
      <c r="N138" s="160"/>
      <c r="O138" s="160">
        <f>+O136</f>
        <v>1060</v>
      </c>
      <c r="Q138" s="86"/>
      <c r="R138" s="158" t="s">
        <v>325</v>
      </c>
      <c r="S138" s="160"/>
      <c r="T138" s="160"/>
      <c r="U138" s="160">
        <f>+U136</f>
        <v>14000</v>
      </c>
      <c r="V138" s="267"/>
      <c r="W138" s="86"/>
      <c r="X138" s="158" t="s">
        <v>325</v>
      </c>
      <c r="Y138" s="160"/>
      <c r="Z138" s="160"/>
      <c r="AA138" s="160">
        <f>+AA136</f>
        <v>7985</v>
      </c>
      <c r="AC138" s="86"/>
      <c r="AD138" s="158" t="s">
        <v>325</v>
      </c>
      <c r="AE138" s="160"/>
      <c r="AF138" s="160"/>
      <c r="AG138" s="160">
        <f>+AG136</f>
        <v>30515</v>
      </c>
      <c r="AI138" s="86"/>
      <c r="AJ138" s="158" t="s">
        <v>325</v>
      </c>
      <c r="AK138" s="160"/>
      <c r="AL138" s="160"/>
      <c r="AM138" s="160">
        <f>+AM136</f>
        <v>0</v>
      </c>
      <c r="AO138" s="86"/>
      <c r="AP138" s="158" t="s">
        <v>325</v>
      </c>
      <c r="AQ138" s="160"/>
      <c r="AR138" s="160"/>
      <c r="AS138" s="160">
        <f>+AS136</f>
        <v>588660</v>
      </c>
      <c r="AU138" s="86"/>
      <c r="AV138" s="158" t="s">
        <v>325</v>
      </c>
      <c r="AW138" s="160"/>
      <c r="AX138" s="160"/>
      <c r="AY138" s="160">
        <f>+AY136</f>
        <v>0</v>
      </c>
      <c r="BA138" s="86"/>
      <c r="BB138" s="158" t="s">
        <v>325</v>
      </c>
      <c r="BC138" s="160"/>
      <c r="BD138" s="160"/>
      <c r="BE138" s="160">
        <f>+BE136</f>
        <v>26500</v>
      </c>
      <c r="BG138" s="86"/>
      <c r="BH138" s="158" t="s">
        <v>325</v>
      </c>
      <c r="BI138" s="160"/>
      <c r="BJ138" s="160"/>
      <c r="BK138" s="160">
        <f>+BK136</f>
        <v>8555</v>
      </c>
    </row>
    <row r="139" spans="1:63" ht="20.100000000000001" customHeight="1" x14ac:dyDescent="0.25">
      <c r="B139" s="86"/>
      <c r="C139" s="164" t="s">
        <v>325</v>
      </c>
      <c r="D139" s="400"/>
      <c r="E139" s="325">
        <f>+F164</f>
        <v>4060</v>
      </c>
      <c r="F139" s="166"/>
      <c r="G139" s="236" t="s">
        <v>174</v>
      </c>
      <c r="H139" s="237" t="s">
        <v>215</v>
      </c>
      <c r="I139" s="206">
        <f t="shared" si="36"/>
        <v>45</v>
      </c>
      <c r="J139" s="254"/>
      <c r="K139" s="86"/>
      <c r="L139" s="164" t="s">
        <v>325</v>
      </c>
      <c r="M139" s="400"/>
      <c r="N139" s="325">
        <f>+O164</f>
        <v>0</v>
      </c>
      <c r="O139" s="166"/>
      <c r="Q139" s="86"/>
      <c r="R139" s="164" t="s">
        <v>325</v>
      </c>
      <c r="S139" s="400"/>
      <c r="T139" s="325">
        <f>+U164</f>
        <v>0</v>
      </c>
      <c r="U139" s="166"/>
      <c r="V139" s="267"/>
      <c r="W139" s="86"/>
      <c r="X139" s="164" t="s">
        <v>325</v>
      </c>
      <c r="Y139" s="400"/>
      <c r="Z139" s="325">
        <f>+AA164</f>
        <v>0</v>
      </c>
      <c r="AA139" s="166"/>
      <c r="AC139" s="86"/>
      <c r="AD139" s="164" t="s">
        <v>325</v>
      </c>
      <c r="AE139" s="400"/>
      <c r="AF139" s="325">
        <f>+AG164</f>
        <v>0</v>
      </c>
      <c r="AG139" s="166"/>
      <c r="AI139" s="86"/>
      <c r="AJ139" s="164" t="s">
        <v>325</v>
      </c>
      <c r="AK139" s="400"/>
      <c r="AL139" s="325">
        <f>+AM164</f>
        <v>0</v>
      </c>
      <c r="AM139" s="166"/>
      <c r="AO139" s="86"/>
      <c r="AP139" s="164" t="s">
        <v>325</v>
      </c>
      <c r="AQ139" s="400"/>
      <c r="AR139" s="325">
        <f>+AS164</f>
        <v>0</v>
      </c>
      <c r="AS139" s="166"/>
      <c r="AU139" s="86"/>
      <c r="AV139" s="164" t="s">
        <v>325</v>
      </c>
      <c r="AW139" s="400"/>
      <c r="AX139" s="325">
        <f>+AY164</f>
        <v>578660</v>
      </c>
      <c r="AY139" s="166"/>
      <c r="BA139" s="86"/>
      <c r="BB139" s="164" t="s">
        <v>325</v>
      </c>
      <c r="BC139" s="400"/>
      <c r="BD139" s="325">
        <f>+BE164</f>
        <v>0</v>
      </c>
      <c r="BE139" s="166"/>
      <c r="BG139" s="86"/>
      <c r="BH139" s="164" t="s">
        <v>325</v>
      </c>
      <c r="BI139" s="400"/>
      <c r="BJ139" s="325">
        <f>+BK164</f>
        <v>0</v>
      </c>
      <c r="BK139" s="166"/>
    </row>
    <row r="140" spans="1:63" ht="20.100000000000001" customHeight="1" x14ac:dyDescent="0.25">
      <c r="B140" s="95"/>
      <c r="C140" s="155" t="s">
        <v>324</v>
      </c>
      <c r="D140" s="188"/>
      <c r="E140" s="188"/>
      <c r="F140" s="188">
        <f>+E139</f>
        <v>4060</v>
      </c>
      <c r="G140" s="229" t="s">
        <v>174</v>
      </c>
      <c r="H140" s="198" t="s">
        <v>215</v>
      </c>
      <c r="I140" s="190">
        <f t="shared" si="37"/>
        <v>45</v>
      </c>
      <c r="J140" s="254"/>
      <c r="K140" s="95"/>
      <c r="L140" s="155" t="s">
        <v>324</v>
      </c>
      <c r="M140" s="188"/>
      <c r="N140" s="188"/>
      <c r="O140" s="188">
        <f>+N139</f>
        <v>0</v>
      </c>
      <c r="Q140" s="95"/>
      <c r="R140" s="155" t="s">
        <v>324</v>
      </c>
      <c r="S140" s="188"/>
      <c r="T140" s="188"/>
      <c r="U140" s="188">
        <f>+T139</f>
        <v>0</v>
      </c>
      <c r="V140" s="267"/>
      <c r="W140" s="95"/>
      <c r="X140" s="155" t="s">
        <v>324</v>
      </c>
      <c r="Y140" s="188"/>
      <c r="Z140" s="188"/>
      <c r="AA140" s="188">
        <f>+Z139</f>
        <v>0</v>
      </c>
      <c r="AC140" s="95"/>
      <c r="AD140" s="155" t="s">
        <v>324</v>
      </c>
      <c r="AE140" s="188"/>
      <c r="AF140" s="188"/>
      <c r="AG140" s="188">
        <f>+AF139</f>
        <v>0</v>
      </c>
      <c r="AI140" s="95"/>
      <c r="AJ140" s="155" t="s">
        <v>324</v>
      </c>
      <c r="AK140" s="188"/>
      <c r="AL140" s="188"/>
      <c r="AM140" s="188">
        <f>+AL139</f>
        <v>0</v>
      </c>
      <c r="AO140" s="95"/>
      <c r="AP140" s="155" t="s">
        <v>324</v>
      </c>
      <c r="AQ140" s="188"/>
      <c r="AR140" s="188"/>
      <c r="AS140" s="188">
        <f>+AR139</f>
        <v>0</v>
      </c>
      <c r="AU140" s="95"/>
      <c r="AV140" s="155" t="s">
        <v>324</v>
      </c>
      <c r="AW140" s="188"/>
      <c r="AX140" s="188"/>
      <c r="AY140" s="188">
        <f>+AX139</f>
        <v>578660</v>
      </c>
      <c r="BA140" s="95"/>
      <c r="BB140" s="155" t="s">
        <v>324</v>
      </c>
      <c r="BC140" s="188"/>
      <c r="BD140" s="188"/>
      <c r="BE140" s="188">
        <f>+BD139</f>
        <v>0</v>
      </c>
      <c r="BG140" s="95"/>
      <c r="BH140" s="155" t="s">
        <v>324</v>
      </c>
      <c r="BI140" s="188"/>
      <c r="BJ140" s="188"/>
      <c r="BK140" s="188">
        <f>+BJ139</f>
        <v>0</v>
      </c>
    </row>
    <row r="141" spans="1:63" ht="20.100000000000001" customHeight="1" x14ac:dyDescent="0.25">
      <c r="B141" s="95"/>
      <c r="C141" s="162" t="s">
        <v>324</v>
      </c>
      <c r="D141" s="189"/>
      <c r="E141" s="189">
        <f>+E139</f>
        <v>4060</v>
      </c>
      <c r="F141" s="189"/>
      <c r="G141" s="234" t="s">
        <v>175</v>
      </c>
      <c r="H141" s="202" t="s">
        <v>215</v>
      </c>
      <c r="I141" s="190">
        <f t="shared" si="36"/>
        <v>46</v>
      </c>
      <c r="J141" s="254"/>
      <c r="K141" s="95"/>
      <c r="L141" s="162" t="s">
        <v>324</v>
      </c>
      <c r="M141" s="189"/>
      <c r="N141" s="189">
        <f>+N139</f>
        <v>0</v>
      </c>
      <c r="O141" s="189"/>
      <c r="Q141" s="95"/>
      <c r="R141" s="162" t="s">
        <v>324</v>
      </c>
      <c r="S141" s="189"/>
      <c r="T141" s="189">
        <f>+T139</f>
        <v>0</v>
      </c>
      <c r="U141" s="189"/>
      <c r="V141" s="267"/>
      <c r="W141" s="95"/>
      <c r="X141" s="162" t="s">
        <v>324</v>
      </c>
      <c r="Y141" s="189"/>
      <c r="Z141" s="189">
        <f>+Z139</f>
        <v>0</v>
      </c>
      <c r="AA141" s="189"/>
      <c r="AC141" s="95"/>
      <c r="AD141" s="162" t="s">
        <v>324</v>
      </c>
      <c r="AE141" s="189"/>
      <c r="AF141" s="189">
        <f>+AF139</f>
        <v>0</v>
      </c>
      <c r="AG141" s="189"/>
      <c r="AI141" s="95"/>
      <c r="AJ141" s="162" t="s">
        <v>324</v>
      </c>
      <c r="AK141" s="189"/>
      <c r="AL141" s="189">
        <f>+AL139</f>
        <v>0</v>
      </c>
      <c r="AM141" s="189"/>
      <c r="AO141" s="95"/>
      <c r="AP141" s="162" t="s">
        <v>324</v>
      </c>
      <c r="AQ141" s="189"/>
      <c r="AR141" s="189">
        <f>+AR139</f>
        <v>0</v>
      </c>
      <c r="AS141" s="189"/>
      <c r="AU141" s="95"/>
      <c r="AV141" s="162" t="s">
        <v>324</v>
      </c>
      <c r="AW141" s="189"/>
      <c r="AX141" s="189">
        <f>+AX139</f>
        <v>578660</v>
      </c>
      <c r="AY141" s="189"/>
      <c r="BA141" s="95"/>
      <c r="BB141" s="162" t="s">
        <v>324</v>
      </c>
      <c r="BC141" s="189"/>
      <c r="BD141" s="189">
        <f>+BD139</f>
        <v>0</v>
      </c>
      <c r="BE141" s="189"/>
      <c r="BG141" s="95"/>
      <c r="BH141" s="162" t="s">
        <v>324</v>
      </c>
      <c r="BI141" s="189"/>
      <c r="BJ141" s="189">
        <f>+BJ139</f>
        <v>0</v>
      </c>
      <c r="BK141" s="189"/>
    </row>
    <row r="142" spans="1:63" ht="20.100000000000001" customHeight="1" x14ac:dyDescent="0.25">
      <c r="B142" s="86"/>
      <c r="C142" s="401" t="s">
        <v>337</v>
      </c>
      <c r="D142" s="402"/>
      <c r="E142" s="402"/>
      <c r="F142" s="402">
        <f>+E139</f>
        <v>4060</v>
      </c>
      <c r="G142" s="403" t="s">
        <v>175</v>
      </c>
      <c r="H142" s="404" t="s">
        <v>215</v>
      </c>
      <c r="I142" s="190">
        <f t="shared" si="37"/>
        <v>46</v>
      </c>
      <c r="J142" s="254"/>
      <c r="K142" s="86"/>
      <c r="L142" s="401" t="s">
        <v>337</v>
      </c>
      <c r="M142" s="402"/>
      <c r="N142" s="402"/>
      <c r="O142" s="402">
        <f>+N139</f>
        <v>0</v>
      </c>
      <c r="Q142" s="86"/>
      <c r="R142" s="401" t="s">
        <v>337</v>
      </c>
      <c r="S142" s="402"/>
      <c r="T142" s="402"/>
      <c r="U142" s="402">
        <f>+T139</f>
        <v>0</v>
      </c>
      <c r="V142" s="267"/>
      <c r="W142" s="86"/>
      <c r="X142" s="401" t="s">
        <v>337</v>
      </c>
      <c r="Y142" s="402"/>
      <c r="Z142" s="402"/>
      <c r="AA142" s="402">
        <f>+Z139</f>
        <v>0</v>
      </c>
      <c r="AC142" s="86"/>
      <c r="AD142" s="401" t="s">
        <v>337</v>
      </c>
      <c r="AE142" s="402"/>
      <c r="AF142" s="402"/>
      <c r="AG142" s="402">
        <f>+AF139</f>
        <v>0</v>
      </c>
      <c r="AI142" s="86"/>
      <c r="AJ142" s="401" t="s">
        <v>337</v>
      </c>
      <c r="AK142" s="402"/>
      <c r="AL142" s="402"/>
      <c r="AM142" s="402">
        <f>+AL139</f>
        <v>0</v>
      </c>
      <c r="AO142" s="86"/>
      <c r="AP142" s="401" t="s">
        <v>337</v>
      </c>
      <c r="AQ142" s="402"/>
      <c r="AR142" s="402"/>
      <c r="AS142" s="402">
        <f>+AR139</f>
        <v>0</v>
      </c>
      <c r="AU142" s="86"/>
      <c r="AV142" s="401" t="s">
        <v>337</v>
      </c>
      <c r="AW142" s="402"/>
      <c r="AX142" s="402"/>
      <c r="AY142" s="402">
        <f>+AX139</f>
        <v>578660</v>
      </c>
      <c r="BA142" s="86"/>
      <c r="BB142" s="401" t="s">
        <v>337</v>
      </c>
      <c r="BC142" s="402"/>
      <c r="BD142" s="402"/>
      <c r="BE142" s="402">
        <f>+BD139</f>
        <v>0</v>
      </c>
      <c r="BG142" s="86"/>
      <c r="BH142" s="401" t="s">
        <v>337</v>
      </c>
      <c r="BI142" s="402"/>
      <c r="BJ142" s="402"/>
      <c r="BK142" s="402">
        <f>+BJ139</f>
        <v>0</v>
      </c>
    </row>
    <row r="143" spans="1:63" ht="20.100000000000001" customHeight="1" x14ac:dyDescent="0.25">
      <c r="B143" s="86"/>
      <c r="C143" s="398" t="s">
        <v>322</v>
      </c>
      <c r="D143" s="150"/>
      <c r="E143" s="324">
        <f>+D26</f>
        <v>0</v>
      </c>
      <c r="F143" s="150"/>
      <c r="G143" s="226" t="s">
        <v>93</v>
      </c>
      <c r="H143" s="399" t="s">
        <v>219</v>
      </c>
      <c r="I143" s="190">
        <f t="shared" si="36"/>
        <v>47</v>
      </c>
      <c r="J143" s="254"/>
      <c r="K143" s="86"/>
      <c r="L143" s="398" t="s">
        <v>322</v>
      </c>
      <c r="M143" s="150"/>
      <c r="N143" s="324">
        <f>+M26</f>
        <v>0</v>
      </c>
      <c r="O143" s="150"/>
      <c r="Q143" s="86"/>
      <c r="R143" s="398" t="s">
        <v>322</v>
      </c>
      <c r="S143" s="150"/>
      <c r="T143" s="324">
        <f>+S26</f>
        <v>32705</v>
      </c>
      <c r="U143" s="150"/>
      <c r="V143" s="267"/>
      <c r="W143" s="86"/>
      <c r="X143" s="398" t="s">
        <v>322</v>
      </c>
      <c r="Y143" s="150"/>
      <c r="Z143" s="324">
        <f>+Y26</f>
        <v>0</v>
      </c>
      <c r="AA143" s="150"/>
      <c r="AC143" s="86"/>
      <c r="AD143" s="398" t="s">
        <v>322</v>
      </c>
      <c r="AE143" s="150"/>
      <c r="AF143" s="324">
        <f>+AE26</f>
        <v>44725</v>
      </c>
      <c r="AG143" s="150"/>
      <c r="AI143" s="86"/>
      <c r="AJ143" s="398" t="s">
        <v>322</v>
      </c>
      <c r="AK143" s="150"/>
      <c r="AL143" s="324">
        <f>+AK26</f>
        <v>10115</v>
      </c>
      <c r="AM143" s="150"/>
      <c r="AO143" s="86"/>
      <c r="AP143" s="398" t="s">
        <v>322</v>
      </c>
      <c r="AQ143" s="150"/>
      <c r="AR143" s="324">
        <f>+AQ26</f>
        <v>0</v>
      </c>
      <c r="AS143" s="150"/>
      <c r="AU143" s="86"/>
      <c r="AV143" s="398" t="s">
        <v>322</v>
      </c>
      <c r="AW143" s="150"/>
      <c r="AX143" s="324">
        <f>+AW26</f>
        <v>0</v>
      </c>
      <c r="AY143" s="150"/>
      <c r="BA143" s="86"/>
      <c r="BB143" s="398" t="s">
        <v>322</v>
      </c>
      <c r="BC143" s="150"/>
      <c r="BD143" s="324">
        <f>+BC26</f>
        <v>20000</v>
      </c>
      <c r="BE143" s="150"/>
      <c r="BG143" s="86"/>
      <c r="BH143" s="398" t="s">
        <v>322</v>
      </c>
      <c r="BI143" s="150"/>
      <c r="BJ143" s="324">
        <f>+BI26</f>
        <v>0</v>
      </c>
      <c r="BK143" s="150"/>
    </row>
    <row r="144" spans="1:63" ht="20.100000000000001" customHeight="1" x14ac:dyDescent="0.25">
      <c r="B144" s="86"/>
      <c r="C144" s="406" t="s">
        <v>308</v>
      </c>
      <c r="D144" s="407"/>
      <c r="E144" s="407"/>
      <c r="F144" s="407">
        <f>+E143</f>
        <v>0</v>
      </c>
      <c r="G144" s="408" t="s">
        <v>93</v>
      </c>
      <c r="H144" s="409" t="s">
        <v>219</v>
      </c>
      <c r="I144" s="190">
        <f t="shared" si="37"/>
        <v>47</v>
      </c>
      <c r="J144" s="254"/>
      <c r="K144" s="86"/>
      <c r="L144" s="406" t="s">
        <v>308</v>
      </c>
      <c r="M144" s="407"/>
      <c r="N144" s="407"/>
      <c r="O144" s="407">
        <f>+N143</f>
        <v>0</v>
      </c>
      <c r="Q144" s="86"/>
      <c r="R144" s="406" t="s">
        <v>308</v>
      </c>
      <c r="S144" s="407"/>
      <c r="T144" s="407"/>
      <c r="U144" s="407">
        <f>+T143</f>
        <v>32705</v>
      </c>
      <c r="V144" s="267"/>
      <c r="W144" s="86"/>
      <c r="X144" s="406" t="s">
        <v>308</v>
      </c>
      <c r="Y144" s="407"/>
      <c r="Z144" s="407"/>
      <c r="AA144" s="407">
        <f>+Z143</f>
        <v>0</v>
      </c>
      <c r="AC144" s="86"/>
      <c r="AD144" s="406" t="s">
        <v>308</v>
      </c>
      <c r="AE144" s="407"/>
      <c r="AF144" s="407"/>
      <c r="AG144" s="407">
        <f>+AF143</f>
        <v>44725</v>
      </c>
      <c r="AI144" s="86"/>
      <c r="AJ144" s="406" t="s">
        <v>308</v>
      </c>
      <c r="AK144" s="407"/>
      <c r="AL144" s="407"/>
      <c r="AM144" s="407">
        <f>+AL143</f>
        <v>10115</v>
      </c>
      <c r="AO144" s="86"/>
      <c r="AP144" s="406" t="s">
        <v>308</v>
      </c>
      <c r="AQ144" s="407"/>
      <c r="AR144" s="407"/>
      <c r="AS144" s="407">
        <f>+AR143</f>
        <v>0</v>
      </c>
      <c r="AU144" s="86"/>
      <c r="AV144" s="406" t="s">
        <v>308</v>
      </c>
      <c r="AW144" s="407"/>
      <c r="AX144" s="407"/>
      <c r="AY144" s="407">
        <f>+AX143</f>
        <v>0</v>
      </c>
      <c r="BA144" s="86"/>
      <c r="BB144" s="406" t="s">
        <v>308</v>
      </c>
      <c r="BC144" s="407"/>
      <c r="BD144" s="407"/>
      <c r="BE144" s="407">
        <f>+BD143</f>
        <v>20000</v>
      </c>
      <c r="BG144" s="86"/>
      <c r="BH144" s="406" t="s">
        <v>308</v>
      </c>
      <c r="BI144" s="407"/>
      <c r="BJ144" s="407"/>
      <c r="BK144" s="407">
        <f>+BJ143</f>
        <v>0</v>
      </c>
    </row>
    <row r="145" spans="2:63" ht="20.100000000000001" customHeight="1" x14ac:dyDescent="0.25">
      <c r="B145" s="86"/>
      <c r="C145" s="392" t="s">
        <v>325</v>
      </c>
      <c r="D145" s="157"/>
      <c r="E145" s="157">
        <f>+E143</f>
        <v>0</v>
      </c>
      <c r="F145" s="157"/>
      <c r="G145" s="231" t="s">
        <v>174</v>
      </c>
      <c r="H145" s="405"/>
      <c r="I145" s="190">
        <f t="shared" si="36"/>
        <v>48</v>
      </c>
      <c r="J145" s="254"/>
      <c r="K145" s="86"/>
      <c r="L145" s="392" t="s">
        <v>325</v>
      </c>
      <c r="M145" s="157"/>
      <c r="N145" s="157">
        <f>+N143</f>
        <v>0</v>
      </c>
      <c r="O145" s="157"/>
      <c r="Q145" s="86"/>
      <c r="R145" s="392" t="s">
        <v>325</v>
      </c>
      <c r="S145" s="157"/>
      <c r="T145" s="157">
        <f>+T143</f>
        <v>32705</v>
      </c>
      <c r="U145" s="157"/>
      <c r="V145" s="267"/>
      <c r="W145" s="86"/>
      <c r="X145" s="392" t="s">
        <v>325</v>
      </c>
      <c r="Y145" s="157"/>
      <c r="Z145" s="157">
        <f>+Z143</f>
        <v>0</v>
      </c>
      <c r="AA145" s="157"/>
      <c r="AC145" s="86"/>
      <c r="AD145" s="392" t="s">
        <v>325</v>
      </c>
      <c r="AE145" s="157"/>
      <c r="AF145" s="157">
        <f>+AF143</f>
        <v>44725</v>
      </c>
      <c r="AG145" s="157"/>
      <c r="AI145" s="86"/>
      <c r="AJ145" s="392" t="s">
        <v>325</v>
      </c>
      <c r="AK145" s="157"/>
      <c r="AL145" s="157">
        <f>+AL143</f>
        <v>10115</v>
      </c>
      <c r="AM145" s="157"/>
      <c r="AO145" s="86"/>
      <c r="AP145" s="392" t="s">
        <v>325</v>
      </c>
      <c r="AQ145" s="157"/>
      <c r="AR145" s="157">
        <f>+AR143</f>
        <v>0</v>
      </c>
      <c r="AS145" s="157"/>
      <c r="AU145" s="86"/>
      <c r="AV145" s="392" t="s">
        <v>325</v>
      </c>
      <c r="AW145" s="157"/>
      <c r="AX145" s="157">
        <f>+AX143</f>
        <v>0</v>
      </c>
      <c r="AY145" s="157"/>
      <c r="BA145" s="86"/>
      <c r="BB145" s="392" t="s">
        <v>325</v>
      </c>
      <c r="BC145" s="157"/>
      <c r="BD145" s="157">
        <f>+BD143</f>
        <v>20000</v>
      </c>
      <c r="BE145" s="157"/>
      <c r="BG145" s="86"/>
      <c r="BH145" s="392" t="s">
        <v>325</v>
      </c>
      <c r="BI145" s="157"/>
      <c r="BJ145" s="157">
        <f>+BJ143</f>
        <v>0</v>
      </c>
      <c r="BK145" s="157"/>
    </row>
    <row r="146" spans="2:63" ht="20.100000000000001" customHeight="1" x14ac:dyDescent="0.25">
      <c r="B146" s="95"/>
      <c r="C146" s="155" t="s">
        <v>324</v>
      </c>
      <c r="D146" s="188"/>
      <c r="E146" s="188"/>
      <c r="F146" s="188">
        <f>E145</f>
        <v>0</v>
      </c>
      <c r="G146" s="229" t="s">
        <v>174</v>
      </c>
      <c r="H146" s="243"/>
      <c r="I146" s="190">
        <f t="shared" si="37"/>
        <v>48</v>
      </c>
      <c r="J146" s="254"/>
      <c r="K146" s="95"/>
      <c r="L146" s="155" t="s">
        <v>324</v>
      </c>
      <c r="M146" s="188"/>
      <c r="N146" s="188"/>
      <c r="O146" s="188">
        <f>N145</f>
        <v>0</v>
      </c>
      <c r="Q146" s="95"/>
      <c r="R146" s="155" t="s">
        <v>324</v>
      </c>
      <c r="S146" s="188"/>
      <c r="T146" s="188"/>
      <c r="U146" s="188">
        <f>T145</f>
        <v>32705</v>
      </c>
      <c r="V146" s="267"/>
      <c r="W146" s="95"/>
      <c r="X146" s="155" t="s">
        <v>324</v>
      </c>
      <c r="Y146" s="188"/>
      <c r="Z146" s="188"/>
      <c r="AA146" s="188">
        <f>Z145</f>
        <v>0</v>
      </c>
      <c r="AC146" s="95"/>
      <c r="AD146" s="155" t="s">
        <v>324</v>
      </c>
      <c r="AE146" s="188"/>
      <c r="AF146" s="188"/>
      <c r="AG146" s="188">
        <f>AF145</f>
        <v>44725</v>
      </c>
      <c r="AI146" s="95"/>
      <c r="AJ146" s="155" t="s">
        <v>324</v>
      </c>
      <c r="AK146" s="188"/>
      <c r="AL146" s="188"/>
      <c r="AM146" s="188">
        <f>AL145</f>
        <v>10115</v>
      </c>
      <c r="AO146" s="95"/>
      <c r="AP146" s="155" t="s">
        <v>324</v>
      </c>
      <c r="AQ146" s="188"/>
      <c r="AR146" s="188"/>
      <c r="AS146" s="188">
        <f>AR145</f>
        <v>0</v>
      </c>
      <c r="AU146" s="95"/>
      <c r="AV146" s="155" t="s">
        <v>324</v>
      </c>
      <c r="AW146" s="188"/>
      <c r="AX146" s="188"/>
      <c r="AY146" s="188">
        <f>AX145</f>
        <v>0</v>
      </c>
      <c r="BA146" s="95"/>
      <c r="BB146" s="155" t="s">
        <v>324</v>
      </c>
      <c r="BC146" s="188"/>
      <c r="BD146" s="188"/>
      <c r="BE146" s="188">
        <f>BD145</f>
        <v>20000</v>
      </c>
      <c r="BG146" s="95"/>
      <c r="BH146" s="155" t="s">
        <v>324</v>
      </c>
      <c r="BI146" s="188"/>
      <c r="BJ146" s="188"/>
      <c r="BK146" s="188">
        <f>BJ145</f>
        <v>0</v>
      </c>
    </row>
    <row r="147" spans="2:63" ht="20.100000000000001" customHeight="1" x14ac:dyDescent="0.25">
      <c r="B147" s="95"/>
      <c r="C147" s="153" t="s">
        <v>324</v>
      </c>
      <c r="D147" s="187"/>
      <c r="E147" s="187">
        <f>+E143</f>
        <v>0</v>
      </c>
      <c r="F147" s="187"/>
      <c r="G147" s="228" t="s">
        <v>173</v>
      </c>
      <c r="H147" s="244"/>
      <c r="I147" s="190">
        <f>I143+1</f>
        <v>48</v>
      </c>
      <c r="J147" s="254"/>
      <c r="K147" s="95"/>
      <c r="L147" s="153" t="s">
        <v>324</v>
      </c>
      <c r="M147" s="187"/>
      <c r="N147" s="187">
        <f>+N143</f>
        <v>0</v>
      </c>
      <c r="O147" s="187"/>
      <c r="Q147" s="95"/>
      <c r="R147" s="153" t="s">
        <v>324</v>
      </c>
      <c r="S147" s="187"/>
      <c r="T147" s="187">
        <f>+T143</f>
        <v>32705</v>
      </c>
      <c r="U147" s="187"/>
      <c r="V147" s="267"/>
      <c r="W147" s="95"/>
      <c r="X147" s="153" t="s">
        <v>324</v>
      </c>
      <c r="Y147" s="187"/>
      <c r="Z147" s="187">
        <f>+Z143</f>
        <v>0</v>
      </c>
      <c r="AA147" s="187"/>
      <c r="AC147" s="95"/>
      <c r="AD147" s="153" t="s">
        <v>324</v>
      </c>
      <c r="AE147" s="187"/>
      <c r="AF147" s="187">
        <f>+AF143</f>
        <v>44725</v>
      </c>
      <c r="AG147" s="187"/>
      <c r="AI147" s="95"/>
      <c r="AJ147" s="153" t="s">
        <v>324</v>
      </c>
      <c r="AK147" s="187"/>
      <c r="AL147" s="187">
        <f>+AL143</f>
        <v>10115</v>
      </c>
      <c r="AM147" s="187"/>
      <c r="AO147" s="95"/>
      <c r="AP147" s="153" t="s">
        <v>324</v>
      </c>
      <c r="AQ147" s="187"/>
      <c r="AR147" s="187">
        <f>+AR143</f>
        <v>0</v>
      </c>
      <c r="AS147" s="187"/>
      <c r="AU147" s="95"/>
      <c r="AV147" s="153" t="s">
        <v>324</v>
      </c>
      <c r="AW147" s="187"/>
      <c r="AX147" s="187">
        <f>+AX143</f>
        <v>0</v>
      </c>
      <c r="AY147" s="187"/>
      <c r="BA147" s="95"/>
      <c r="BB147" s="153" t="s">
        <v>324</v>
      </c>
      <c r="BC147" s="187"/>
      <c r="BD147" s="187">
        <f>+BD143</f>
        <v>20000</v>
      </c>
      <c r="BE147" s="187"/>
      <c r="BG147" s="95"/>
      <c r="BH147" s="153" t="s">
        <v>324</v>
      </c>
      <c r="BI147" s="187"/>
      <c r="BJ147" s="187">
        <f>+BJ143</f>
        <v>0</v>
      </c>
      <c r="BK147" s="187"/>
    </row>
    <row r="148" spans="2:63" ht="20.100000000000001" customHeight="1" thickBot="1" x14ac:dyDescent="0.3">
      <c r="B148" s="87"/>
      <c r="C148" s="239" t="s">
        <v>323</v>
      </c>
      <c r="D148" s="212"/>
      <c r="E148" s="212"/>
      <c r="F148" s="212">
        <f>+E143</f>
        <v>0</v>
      </c>
      <c r="G148" s="232" t="s">
        <v>173</v>
      </c>
      <c r="H148" s="442"/>
      <c r="I148" s="208">
        <f t="shared" si="37"/>
        <v>48</v>
      </c>
      <c r="J148" s="254"/>
      <c r="K148" s="379"/>
      <c r="L148" s="380" t="s">
        <v>323</v>
      </c>
      <c r="M148" s="191"/>
      <c r="N148" s="191"/>
      <c r="O148" s="191">
        <f>+N143</f>
        <v>0</v>
      </c>
      <c r="Q148" s="379"/>
      <c r="R148" s="380" t="s">
        <v>323</v>
      </c>
      <c r="S148" s="191"/>
      <c r="T148" s="191"/>
      <c r="U148" s="191">
        <f>+T143</f>
        <v>32705</v>
      </c>
      <c r="V148" s="267"/>
      <c r="W148" s="379"/>
      <c r="X148" s="380" t="s">
        <v>323</v>
      </c>
      <c r="Y148" s="191"/>
      <c r="Z148" s="191"/>
      <c r="AA148" s="191">
        <f>+Z143</f>
        <v>0</v>
      </c>
      <c r="AC148" s="379"/>
      <c r="AD148" s="380" t="s">
        <v>323</v>
      </c>
      <c r="AE148" s="191"/>
      <c r="AF148" s="191"/>
      <c r="AG148" s="191">
        <f>+AF143</f>
        <v>44725</v>
      </c>
      <c r="AI148" s="379"/>
      <c r="AJ148" s="380" t="s">
        <v>323</v>
      </c>
      <c r="AK148" s="191"/>
      <c r="AL148" s="191"/>
      <c r="AM148" s="191">
        <f>+AL143</f>
        <v>10115</v>
      </c>
      <c r="AO148" s="379"/>
      <c r="AP148" s="380" t="s">
        <v>323</v>
      </c>
      <c r="AQ148" s="191"/>
      <c r="AR148" s="191"/>
      <c r="AS148" s="191">
        <f>+AR143</f>
        <v>0</v>
      </c>
      <c r="AU148" s="379"/>
      <c r="AV148" s="380" t="s">
        <v>323</v>
      </c>
      <c r="AW148" s="191"/>
      <c r="AX148" s="191"/>
      <c r="AY148" s="191">
        <f>+AX143</f>
        <v>0</v>
      </c>
      <c r="BA148" s="379"/>
      <c r="BB148" s="380" t="s">
        <v>323</v>
      </c>
      <c r="BC148" s="191"/>
      <c r="BD148" s="191"/>
      <c r="BE148" s="191">
        <f>+BD143</f>
        <v>20000</v>
      </c>
      <c r="BG148" s="379"/>
      <c r="BH148" s="380" t="s">
        <v>323</v>
      </c>
      <c r="BI148" s="191"/>
      <c r="BJ148" s="191"/>
      <c r="BK148" s="191">
        <f>+BJ143</f>
        <v>0</v>
      </c>
    </row>
    <row r="149" spans="2:63" ht="34.5" thickTop="1" x14ac:dyDescent="0.25">
      <c r="B149" s="297" t="s">
        <v>352</v>
      </c>
      <c r="C149" s="445" t="s">
        <v>350</v>
      </c>
      <c r="D149" s="368"/>
      <c r="E149" s="363">
        <f>C41+C42</f>
        <v>420</v>
      </c>
      <c r="F149" s="362"/>
      <c r="G149" s="364" t="s">
        <v>252</v>
      </c>
      <c r="H149" s="381" t="s">
        <v>353</v>
      </c>
      <c r="I149" s="365">
        <f>I145+1</f>
        <v>49</v>
      </c>
      <c r="J149" s="81"/>
      <c r="K149" s="297" t="s">
        <v>352</v>
      </c>
      <c r="L149" s="445" t="s">
        <v>350</v>
      </c>
      <c r="M149" s="368"/>
      <c r="N149" s="363">
        <f>L41+L42</f>
        <v>1860</v>
      </c>
      <c r="O149" s="362"/>
      <c r="Q149" s="297" t="s">
        <v>352</v>
      </c>
      <c r="R149" s="445" t="s">
        <v>350</v>
      </c>
      <c r="S149" s="368"/>
      <c r="T149" s="363">
        <f>R41+R42</f>
        <v>7860</v>
      </c>
      <c r="U149" s="362"/>
      <c r="V149" s="267"/>
      <c r="W149" s="297" t="s">
        <v>352</v>
      </c>
      <c r="X149" s="445" t="s">
        <v>350</v>
      </c>
      <c r="Y149" s="368"/>
      <c r="Z149" s="363">
        <f>X41+X42</f>
        <v>1549.2</v>
      </c>
      <c r="AA149" s="362"/>
      <c r="AC149" s="297" t="s">
        <v>352</v>
      </c>
      <c r="AD149" s="445" t="s">
        <v>350</v>
      </c>
      <c r="AE149" s="368"/>
      <c r="AF149" s="363">
        <f>AD41+AD42</f>
        <v>13044</v>
      </c>
      <c r="AG149" s="362"/>
      <c r="AI149" s="297" t="s">
        <v>352</v>
      </c>
      <c r="AJ149" s="445" t="s">
        <v>350</v>
      </c>
      <c r="AK149" s="368"/>
      <c r="AL149" s="363">
        <f>AJ41+AJ42</f>
        <v>0</v>
      </c>
      <c r="AM149" s="362"/>
      <c r="AO149" s="297" t="s">
        <v>352</v>
      </c>
      <c r="AP149" s="445" t="s">
        <v>350</v>
      </c>
      <c r="AQ149" s="368"/>
      <c r="AR149" s="363">
        <f>AP41+AP42</f>
        <v>3600</v>
      </c>
      <c r="AS149" s="362"/>
      <c r="AU149" s="297" t="s">
        <v>352</v>
      </c>
      <c r="AV149" s="445" t="s">
        <v>350</v>
      </c>
      <c r="AW149" s="368"/>
      <c r="AX149" s="363">
        <f>AV41+AV42</f>
        <v>3390</v>
      </c>
      <c r="AY149" s="362"/>
      <c r="BA149" s="297" t="s">
        <v>352</v>
      </c>
      <c r="BB149" s="445" t="s">
        <v>350</v>
      </c>
      <c r="BC149" s="368"/>
      <c r="BD149" s="363">
        <f>BB41+BB42</f>
        <v>10650</v>
      </c>
      <c r="BE149" s="362"/>
      <c r="BG149" s="297" t="s">
        <v>352</v>
      </c>
      <c r="BH149" s="445" t="s">
        <v>350</v>
      </c>
      <c r="BI149" s="368"/>
      <c r="BJ149" s="363">
        <f>BH41+BH42</f>
        <v>0</v>
      </c>
      <c r="BK149" s="362"/>
    </row>
    <row r="150" spans="2:63" ht="34.5" thickBot="1" x14ac:dyDescent="0.3">
      <c r="B150" s="451" t="s">
        <v>351</v>
      </c>
      <c r="C150" s="446" t="s">
        <v>253</v>
      </c>
      <c r="D150" s="447"/>
      <c r="E150" s="448"/>
      <c r="F150" s="448">
        <f>E149</f>
        <v>420</v>
      </c>
      <c r="G150" s="449" t="s">
        <v>252</v>
      </c>
      <c r="H150" s="450" t="s">
        <v>353</v>
      </c>
      <c r="I150" s="192">
        <f t="shared" si="37"/>
        <v>49</v>
      </c>
      <c r="J150" s="81"/>
      <c r="K150" s="451" t="s">
        <v>351</v>
      </c>
      <c r="L150" s="446" t="s">
        <v>253</v>
      </c>
      <c r="M150" s="447"/>
      <c r="N150" s="448"/>
      <c r="O150" s="448">
        <f>N149</f>
        <v>1860</v>
      </c>
      <c r="Q150" s="451" t="s">
        <v>351</v>
      </c>
      <c r="R150" s="446" t="s">
        <v>253</v>
      </c>
      <c r="S150" s="447"/>
      <c r="T150" s="448"/>
      <c r="U150" s="448">
        <f>T149</f>
        <v>7860</v>
      </c>
      <c r="V150" s="267"/>
      <c r="W150" s="451" t="s">
        <v>351</v>
      </c>
      <c r="X150" s="446" t="s">
        <v>253</v>
      </c>
      <c r="Y150" s="447"/>
      <c r="Z150" s="448"/>
      <c r="AA150" s="448">
        <f>Z149</f>
        <v>1549.2</v>
      </c>
      <c r="AC150" s="451" t="s">
        <v>351</v>
      </c>
      <c r="AD150" s="446" t="s">
        <v>253</v>
      </c>
      <c r="AE150" s="447"/>
      <c r="AF150" s="448"/>
      <c r="AG150" s="448">
        <f>AF149</f>
        <v>13044</v>
      </c>
      <c r="AI150" s="451" t="s">
        <v>351</v>
      </c>
      <c r="AJ150" s="446" t="s">
        <v>253</v>
      </c>
      <c r="AK150" s="447"/>
      <c r="AL150" s="448"/>
      <c r="AM150" s="448">
        <f>AL149</f>
        <v>0</v>
      </c>
      <c r="AO150" s="451" t="s">
        <v>351</v>
      </c>
      <c r="AP150" s="446" t="s">
        <v>253</v>
      </c>
      <c r="AQ150" s="447"/>
      <c r="AR150" s="448"/>
      <c r="AS150" s="448">
        <f>AR149</f>
        <v>3600</v>
      </c>
      <c r="AU150" s="451" t="s">
        <v>351</v>
      </c>
      <c r="AV150" s="446" t="s">
        <v>253</v>
      </c>
      <c r="AW150" s="447"/>
      <c r="AX150" s="448"/>
      <c r="AY150" s="448">
        <f>AX149</f>
        <v>3390</v>
      </c>
      <c r="BA150" s="451" t="s">
        <v>351</v>
      </c>
      <c r="BB150" s="446" t="s">
        <v>253</v>
      </c>
      <c r="BC150" s="447"/>
      <c r="BD150" s="448"/>
      <c r="BE150" s="448">
        <f>BD149</f>
        <v>10650</v>
      </c>
      <c r="BG150" s="451" t="s">
        <v>351</v>
      </c>
      <c r="BH150" s="446" t="s">
        <v>253</v>
      </c>
      <c r="BI150" s="447"/>
      <c r="BJ150" s="448"/>
      <c r="BK150" s="448">
        <f>BJ149</f>
        <v>0</v>
      </c>
    </row>
    <row r="151" spans="2:63" ht="20.100000000000001" customHeight="1" thickTop="1" thickBot="1" x14ac:dyDescent="0.3">
      <c r="B151" s="443" t="s">
        <v>27</v>
      </c>
      <c r="C151" s="444"/>
      <c r="D151" s="183"/>
      <c r="E151" s="184">
        <f>+SUM(E49:E150)</f>
        <v>903040</v>
      </c>
      <c r="F151" s="185">
        <f>+SUM(F49:F150)</f>
        <v>903040</v>
      </c>
      <c r="G151" s="193"/>
      <c r="K151" s="97" t="s">
        <v>27</v>
      </c>
      <c r="L151" s="98"/>
      <c r="M151" s="183"/>
      <c r="N151" s="184">
        <f>+SUM(N49:N150)</f>
        <v>863580</v>
      </c>
      <c r="O151" s="185">
        <f>+SUM(O49:O150)</f>
        <v>863580</v>
      </c>
      <c r="Q151" s="97" t="s">
        <v>27</v>
      </c>
      <c r="R151" s="98"/>
      <c r="S151" s="183"/>
      <c r="T151" s="184">
        <f>+SUM(T49:T150)</f>
        <v>2460660</v>
      </c>
      <c r="U151" s="185">
        <f>+SUM(U49:U150)</f>
        <v>2460660</v>
      </c>
      <c r="W151" s="97" t="s">
        <v>27</v>
      </c>
      <c r="X151" s="98"/>
      <c r="Y151" s="183"/>
      <c r="Z151" s="184">
        <f>+SUM(Z49:Z150)</f>
        <v>1118691.3999999999</v>
      </c>
      <c r="AA151" s="185">
        <f>+SUM(AA49:AA150)</f>
        <v>1118691.3999999999</v>
      </c>
      <c r="AC151" s="97" t="s">
        <v>27</v>
      </c>
      <c r="AD151" s="98"/>
      <c r="AE151" s="183"/>
      <c r="AF151" s="184">
        <f>+SUM(AF49:AF150)</f>
        <v>1879867</v>
      </c>
      <c r="AG151" s="185">
        <f>+SUM(AG49:AG150)</f>
        <v>1879867</v>
      </c>
      <c r="AI151" s="97" t="s">
        <v>27</v>
      </c>
      <c r="AJ151" s="98"/>
      <c r="AK151" s="183"/>
      <c r="AL151" s="184">
        <f>+SUM(AL49:AL150)</f>
        <v>40710</v>
      </c>
      <c r="AM151" s="185">
        <f>+SUM(AM49:AM150)</f>
        <v>40710</v>
      </c>
      <c r="AO151" s="97" t="s">
        <v>27</v>
      </c>
      <c r="AP151" s="98"/>
      <c r="AQ151" s="183"/>
      <c r="AR151" s="184">
        <f>+SUM(AR49:AR150)</f>
        <v>3218640</v>
      </c>
      <c r="AS151" s="185">
        <f>+SUM(AS49:AS150)</f>
        <v>3218640</v>
      </c>
      <c r="AU151" s="97" t="s">
        <v>27</v>
      </c>
      <c r="AV151" s="98"/>
      <c r="AW151" s="183"/>
      <c r="AX151" s="184">
        <f>+SUM(AX49:AX150)</f>
        <v>3123460</v>
      </c>
      <c r="AY151" s="185">
        <f>+SUM(AY49:AY150)</f>
        <v>3123460</v>
      </c>
      <c r="BA151" s="97" t="s">
        <v>27</v>
      </c>
      <c r="BB151" s="98"/>
      <c r="BC151" s="183"/>
      <c r="BD151" s="184">
        <f>+SUM(BD49:BD150)</f>
        <v>1465500</v>
      </c>
      <c r="BE151" s="185">
        <f>+SUM(BE49:BE150)</f>
        <v>1465500</v>
      </c>
      <c r="BG151" s="97" t="s">
        <v>27</v>
      </c>
      <c r="BH151" s="98"/>
      <c r="BI151" s="183"/>
      <c r="BJ151" s="184">
        <f>+SUM(BJ49:BJ150)</f>
        <v>555638.5</v>
      </c>
      <c r="BK151" s="185">
        <f>+SUM(BK49:BK150)</f>
        <v>555638.5</v>
      </c>
    </row>
    <row r="152" spans="2:63" ht="15.75" thickTop="1" x14ac:dyDescent="0.25">
      <c r="F152" t="b">
        <f>+F151=E151</f>
        <v>1</v>
      </c>
      <c r="O152" t="b">
        <f>+O151=N151</f>
        <v>1</v>
      </c>
      <c r="U152" t="b">
        <f>+U151=T151</f>
        <v>1</v>
      </c>
      <c r="AA152" t="b">
        <f>+AA151=Z151</f>
        <v>1</v>
      </c>
      <c r="AG152" t="b">
        <f>+AG151=AF151</f>
        <v>1</v>
      </c>
      <c r="AM152" t="b">
        <f>+AM151=AL151</f>
        <v>1</v>
      </c>
      <c r="AS152" t="b">
        <f>+AS151=AR151</f>
        <v>1</v>
      </c>
      <c r="AY152" t="b">
        <f>+AY151=AX151</f>
        <v>1</v>
      </c>
      <c r="BE152" t="b">
        <f>+BE151=BD151</f>
        <v>1</v>
      </c>
      <c r="BK152" t="b">
        <f>+BK151=BJ151</f>
        <v>1</v>
      </c>
    </row>
    <row r="153" spans="2:63" x14ac:dyDescent="0.25">
      <c r="B153" s="454" t="s">
        <v>366</v>
      </c>
    </row>
    <row r="156" spans="2:63" x14ac:dyDescent="0.25">
      <c r="C156" s="420" t="s">
        <v>342</v>
      </c>
      <c r="D156" s="421"/>
      <c r="E156" s="421"/>
      <c r="F156" s="422"/>
      <c r="L156" s="420" t="s">
        <v>342</v>
      </c>
      <c r="M156" s="421"/>
      <c r="N156" s="421"/>
      <c r="O156" s="422"/>
      <c r="R156" s="420" t="s">
        <v>342</v>
      </c>
      <c r="S156" s="421"/>
      <c r="T156" s="421"/>
      <c r="U156" s="422"/>
      <c r="X156" s="420" t="s">
        <v>342</v>
      </c>
      <c r="Y156" s="421"/>
      <c r="Z156" s="421"/>
      <c r="AA156" s="422"/>
      <c r="AD156" s="420" t="s">
        <v>342</v>
      </c>
      <c r="AE156" s="421"/>
      <c r="AF156" s="421"/>
      <c r="AG156" s="422"/>
      <c r="AJ156" s="420" t="s">
        <v>342</v>
      </c>
      <c r="AK156" s="421"/>
      <c r="AL156" s="421"/>
      <c r="AM156" s="422"/>
      <c r="AP156" s="420" t="s">
        <v>342</v>
      </c>
      <c r="AQ156" s="421"/>
      <c r="AR156" s="421"/>
      <c r="AS156" s="422"/>
      <c r="AV156" s="420" t="s">
        <v>342</v>
      </c>
      <c r="AW156" s="421"/>
      <c r="AX156" s="421"/>
      <c r="AY156" s="422"/>
      <c r="BB156" s="420" t="s">
        <v>342</v>
      </c>
      <c r="BC156" s="421"/>
      <c r="BD156" s="421"/>
      <c r="BE156" s="422"/>
      <c r="BH156" s="420" t="s">
        <v>342</v>
      </c>
      <c r="BI156" s="421"/>
      <c r="BJ156" s="421"/>
      <c r="BK156" s="422"/>
    </row>
    <row r="157" spans="2:63" x14ac:dyDescent="0.25">
      <c r="C157" s="423" t="s">
        <v>343</v>
      </c>
      <c r="D157" s="357"/>
      <c r="E157" s="357"/>
      <c r="F157" s="424">
        <f>$D$1</f>
        <v>10000</v>
      </c>
      <c r="L157" s="423" t="s">
        <v>343</v>
      </c>
      <c r="M157" s="357"/>
      <c r="N157" s="357"/>
      <c r="O157" s="424">
        <f>$D$1</f>
        <v>10000</v>
      </c>
      <c r="R157" s="423" t="s">
        <v>343</v>
      </c>
      <c r="S157" s="357"/>
      <c r="T157" s="357"/>
      <c r="U157" s="424">
        <f>$D$1</f>
        <v>10000</v>
      </c>
      <c r="X157" s="423" t="s">
        <v>343</v>
      </c>
      <c r="Y157" s="357"/>
      <c r="Z157" s="357"/>
      <c r="AA157" s="424">
        <f>$D$1</f>
        <v>10000</v>
      </c>
      <c r="AD157" s="423" t="s">
        <v>343</v>
      </c>
      <c r="AE157" s="357"/>
      <c r="AF157" s="357"/>
      <c r="AG157" s="424">
        <f>$D$1</f>
        <v>10000</v>
      </c>
      <c r="AJ157" s="423" t="s">
        <v>343</v>
      </c>
      <c r="AK157" s="357"/>
      <c r="AL157" s="357"/>
      <c r="AM157" s="424">
        <f>$D$1</f>
        <v>10000</v>
      </c>
      <c r="AP157" s="423" t="s">
        <v>343</v>
      </c>
      <c r="AQ157" s="357"/>
      <c r="AR157" s="357"/>
      <c r="AS157" s="424">
        <f>$D$1</f>
        <v>10000</v>
      </c>
      <c r="AV157" s="423" t="s">
        <v>343</v>
      </c>
      <c r="AW157" s="357"/>
      <c r="AX157" s="357"/>
      <c r="AY157" s="424">
        <f>$D$1</f>
        <v>10000</v>
      </c>
      <c r="BB157" s="423" t="s">
        <v>343</v>
      </c>
      <c r="BC157" s="357"/>
      <c r="BD157" s="357"/>
      <c r="BE157" s="424">
        <f>$D$1</f>
        <v>10000</v>
      </c>
      <c r="BH157" s="423" t="s">
        <v>343</v>
      </c>
      <c r="BI157" s="357"/>
      <c r="BJ157" s="357"/>
      <c r="BK157" s="424">
        <f>$D$1</f>
        <v>10000</v>
      </c>
    </row>
    <row r="158" spans="2:63" x14ac:dyDescent="0.25">
      <c r="C158" s="425" t="s">
        <v>344</v>
      </c>
      <c r="D158" s="426"/>
      <c r="E158" s="426"/>
      <c r="F158" s="427">
        <f>E27</f>
        <v>5940</v>
      </c>
      <c r="L158" s="425" t="s">
        <v>344</v>
      </c>
      <c r="M158" s="426"/>
      <c r="N158" s="426"/>
      <c r="O158" s="427">
        <f>N27</f>
        <v>2000</v>
      </c>
      <c r="R158" s="425" t="s">
        <v>344</v>
      </c>
      <c r="S158" s="426"/>
      <c r="T158" s="426"/>
      <c r="U158" s="427">
        <f>T27</f>
        <v>0</v>
      </c>
      <c r="X158" s="425" t="s">
        <v>344</v>
      </c>
      <c r="Y158" s="426"/>
      <c r="Z158" s="426"/>
      <c r="AA158" s="427">
        <f>Z27</f>
        <v>6985</v>
      </c>
      <c r="AD158" s="425" t="s">
        <v>344</v>
      </c>
      <c r="AE158" s="426"/>
      <c r="AF158" s="426"/>
      <c r="AG158" s="427">
        <f>AF27</f>
        <v>0</v>
      </c>
      <c r="AJ158" s="425" t="s">
        <v>344</v>
      </c>
      <c r="AK158" s="426"/>
      <c r="AL158" s="426"/>
      <c r="AM158" s="427">
        <f>AL27</f>
        <v>0</v>
      </c>
      <c r="AP158" s="425" t="s">
        <v>344</v>
      </c>
      <c r="AQ158" s="426"/>
      <c r="AR158" s="426"/>
      <c r="AS158" s="427">
        <f>AR27</f>
        <v>588660</v>
      </c>
      <c r="AV158" s="425" t="s">
        <v>344</v>
      </c>
      <c r="AW158" s="426"/>
      <c r="AX158" s="426"/>
      <c r="AY158" s="427">
        <f>AX27</f>
        <v>3500</v>
      </c>
      <c r="BB158" s="425" t="s">
        <v>344</v>
      </c>
      <c r="BC158" s="426"/>
      <c r="BD158" s="426"/>
      <c r="BE158" s="427">
        <f>BD27</f>
        <v>0</v>
      </c>
      <c r="BH158" s="425" t="s">
        <v>344</v>
      </c>
      <c r="BI158" s="426"/>
      <c r="BJ158" s="426"/>
      <c r="BK158" s="427">
        <f>BJ27</f>
        <v>8555</v>
      </c>
    </row>
    <row r="159" spans="2:63" x14ac:dyDescent="0.25">
      <c r="C159" s="425" t="s">
        <v>341</v>
      </c>
      <c r="D159" s="426"/>
      <c r="E159" s="426"/>
      <c r="F159" s="427">
        <f>+C15+C16</f>
        <v>0</v>
      </c>
      <c r="L159" s="425" t="s">
        <v>341</v>
      </c>
      <c r="M159" s="426"/>
      <c r="N159" s="426"/>
      <c r="O159" s="427">
        <f>+L15+L16</f>
        <v>5000</v>
      </c>
      <c r="R159" s="425" t="s">
        <v>341</v>
      </c>
      <c r="S159" s="426"/>
      <c r="T159" s="426"/>
      <c r="U159" s="427">
        <f>+R15+R16</f>
        <v>16000</v>
      </c>
      <c r="X159" s="425" t="s">
        <v>341</v>
      </c>
      <c r="Y159" s="426"/>
      <c r="Z159" s="426"/>
      <c r="AA159" s="427">
        <f>+X15+X16</f>
        <v>1000</v>
      </c>
      <c r="AD159" s="425" t="s">
        <v>341</v>
      </c>
      <c r="AE159" s="426"/>
      <c r="AF159" s="426"/>
      <c r="AG159" s="427">
        <f>+AD15+AD16</f>
        <v>37500</v>
      </c>
      <c r="AJ159" s="425" t="s">
        <v>341</v>
      </c>
      <c r="AK159" s="426"/>
      <c r="AL159" s="426"/>
      <c r="AM159" s="427">
        <f>+AJ15+AJ16</f>
        <v>0</v>
      </c>
      <c r="AP159" s="425" t="s">
        <v>341</v>
      </c>
      <c r="AQ159" s="426"/>
      <c r="AR159" s="426"/>
      <c r="AS159" s="427">
        <f>+AP15+AP16</f>
        <v>0</v>
      </c>
      <c r="AV159" s="425" t="s">
        <v>341</v>
      </c>
      <c r="AW159" s="426"/>
      <c r="AX159" s="426"/>
      <c r="AY159" s="427">
        <f>+AV15+AV16</f>
        <v>6500</v>
      </c>
      <c r="BB159" s="425" t="s">
        <v>341</v>
      </c>
      <c r="BC159" s="426"/>
      <c r="BD159" s="426"/>
      <c r="BE159" s="427">
        <f>+BB15+BB16</f>
        <v>30000</v>
      </c>
      <c r="BH159" s="425" t="s">
        <v>341</v>
      </c>
      <c r="BI159" s="426"/>
      <c r="BJ159" s="426"/>
      <c r="BK159" s="427">
        <f>+BH15+BH16</f>
        <v>0</v>
      </c>
    </row>
    <row r="160" spans="2:63" x14ac:dyDescent="0.25">
      <c r="C160" s="425" t="s">
        <v>345</v>
      </c>
      <c r="D160" s="426"/>
      <c r="E160" s="426"/>
      <c r="F160" s="427">
        <f>F158+F159</f>
        <v>5940</v>
      </c>
      <c r="L160" s="425" t="s">
        <v>345</v>
      </c>
      <c r="M160" s="426"/>
      <c r="N160" s="426"/>
      <c r="O160" s="427">
        <f>O158+O159</f>
        <v>7000</v>
      </c>
      <c r="R160" s="425" t="s">
        <v>345</v>
      </c>
      <c r="S160" s="426"/>
      <c r="T160" s="426"/>
      <c r="U160" s="427">
        <f>U158+U159</f>
        <v>16000</v>
      </c>
      <c r="X160" s="425" t="s">
        <v>345</v>
      </c>
      <c r="Y160" s="426"/>
      <c r="Z160" s="426"/>
      <c r="AA160" s="427">
        <f>AA158+AA159</f>
        <v>7985</v>
      </c>
      <c r="AD160" s="425" t="s">
        <v>345</v>
      </c>
      <c r="AE160" s="426"/>
      <c r="AF160" s="426"/>
      <c r="AG160" s="427">
        <f>AG158+AG159</f>
        <v>37500</v>
      </c>
      <c r="AJ160" s="425" t="s">
        <v>345</v>
      </c>
      <c r="AK160" s="426"/>
      <c r="AL160" s="426"/>
      <c r="AM160" s="427">
        <f>AM158+AM159</f>
        <v>0</v>
      </c>
      <c r="AP160" s="425" t="s">
        <v>345</v>
      </c>
      <c r="AQ160" s="426"/>
      <c r="AR160" s="426"/>
      <c r="AS160" s="427">
        <f>AS158+AS159</f>
        <v>588660</v>
      </c>
      <c r="AV160" s="425" t="s">
        <v>345</v>
      </c>
      <c r="AW160" s="426"/>
      <c r="AX160" s="426"/>
      <c r="AY160" s="427">
        <f>AY158+AY159</f>
        <v>10000</v>
      </c>
      <c r="BB160" s="425" t="s">
        <v>345</v>
      </c>
      <c r="BC160" s="426"/>
      <c r="BD160" s="426"/>
      <c r="BE160" s="427">
        <f>BE158+BE159</f>
        <v>30000</v>
      </c>
      <c r="BH160" s="425" t="s">
        <v>345</v>
      </c>
      <c r="BI160" s="426"/>
      <c r="BJ160" s="426"/>
      <c r="BK160" s="427">
        <f>BK158+BK159</f>
        <v>8555</v>
      </c>
    </row>
    <row r="161" spans="2:63" x14ac:dyDescent="0.25">
      <c r="C161" s="425" t="s">
        <v>346</v>
      </c>
      <c r="D161" s="426"/>
      <c r="E161" s="426"/>
      <c r="F161" s="427">
        <f>F157-F160</f>
        <v>4060</v>
      </c>
      <c r="L161" s="425" t="s">
        <v>346</v>
      </c>
      <c r="M161" s="426"/>
      <c r="N161" s="426"/>
      <c r="O161" s="427">
        <f>O157-O160</f>
        <v>3000</v>
      </c>
      <c r="R161" s="425" t="s">
        <v>346</v>
      </c>
      <c r="S161" s="426"/>
      <c r="T161" s="426"/>
      <c r="U161" s="427">
        <f>U157-U160</f>
        <v>-6000</v>
      </c>
      <c r="X161" s="425" t="s">
        <v>346</v>
      </c>
      <c r="Y161" s="426"/>
      <c r="Z161" s="426"/>
      <c r="AA161" s="427">
        <f>AA157-AA160</f>
        <v>2015</v>
      </c>
      <c r="AD161" s="425" t="s">
        <v>346</v>
      </c>
      <c r="AE161" s="426"/>
      <c r="AF161" s="426"/>
      <c r="AG161" s="427">
        <f>AG157-AG160</f>
        <v>-27500</v>
      </c>
      <c r="AJ161" s="425" t="s">
        <v>346</v>
      </c>
      <c r="AK161" s="426"/>
      <c r="AL161" s="426"/>
      <c r="AM161" s="427">
        <f>AM157-AM160</f>
        <v>10000</v>
      </c>
      <c r="AP161" s="425" t="s">
        <v>346</v>
      </c>
      <c r="AQ161" s="426"/>
      <c r="AR161" s="426"/>
      <c r="AS161" s="427">
        <f>AS157-AS160</f>
        <v>-578660</v>
      </c>
      <c r="AV161" s="425" t="s">
        <v>346</v>
      </c>
      <c r="AW161" s="426"/>
      <c r="AX161" s="426"/>
      <c r="AY161" s="427">
        <f>AY157-AY160</f>
        <v>0</v>
      </c>
      <c r="BB161" s="425" t="s">
        <v>346</v>
      </c>
      <c r="BC161" s="426"/>
      <c r="BD161" s="426"/>
      <c r="BE161" s="427">
        <f>BE157-BE160</f>
        <v>-20000</v>
      </c>
      <c r="BH161" s="425" t="s">
        <v>346</v>
      </c>
      <c r="BI161" s="426"/>
      <c r="BJ161" s="426"/>
      <c r="BK161" s="427">
        <f>BK157-BK160</f>
        <v>1445</v>
      </c>
    </row>
    <row r="162" spans="2:63" x14ac:dyDescent="0.25">
      <c r="C162" s="425"/>
      <c r="D162" s="426"/>
      <c r="E162" s="426"/>
      <c r="F162" s="427"/>
      <c r="L162" s="425" t="s">
        <v>349</v>
      </c>
      <c r="M162" s="426"/>
      <c r="N162" s="426"/>
      <c r="O162" s="427">
        <f>O158-F158+O159</f>
        <v>1060</v>
      </c>
      <c r="R162" s="425" t="s">
        <v>349</v>
      </c>
      <c r="S162" s="426"/>
      <c r="T162" s="426"/>
      <c r="U162" s="427">
        <f>U158-O158+U159</f>
        <v>14000</v>
      </c>
      <c r="X162" s="425" t="s">
        <v>349</v>
      </c>
      <c r="Y162" s="426"/>
      <c r="Z162" s="426"/>
      <c r="AA162" s="427">
        <f>AA158-U158+AA159</f>
        <v>7985</v>
      </c>
      <c r="AD162" s="425" t="s">
        <v>349</v>
      </c>
      <c r="AE162" s="426"/>
      <c r="AF162" s="426"/>
      <c r="AG162" s="427">
        <f>AG158-AA158+AG159</f>
        <v>30515</v>
      </c>
      <c r="AJ162" s="425" t="s">
        <v>349</v>
      </c>
      <c r="AK162" s="426"/>
      <c r="AL162" s="426"/>
      <c r="AM162" s="427">
        <f>AM158-AG158+AM159</f>
        <v>0</v>
      </c>
      <c r="AP162" s="425" t="s">
        <v>349</v>
      </c>
      <c r="AQ162" s="426"/>
      <c r="AR162" s="426"/>
      <c r="AS162" s="427">
        <f>AS158-AM158+AS159</f>
        <v>588660</v>
      </c>
      <c r="AV162" s="425" t="s">
        <v>349</v>
      </c>
      <c r="AW162" s="426"/>
      <c r="AX162" s="426"/>
      <c r="AY162" s="427">
        <f>AY158-AS158+AY159</f>
        <v>-578660</v>
      </c>
      <c r="BB162" s="425" t="s">
        <v>349</v>
      </c>
      <c r="BC162" s="426"/>
      <c r="BD162" s="426"/>
      <c r="BE162" s="427">
        <f>BE158-AY158+BE159</f>
        <v>26500</v>
      </c>
      <c r="BH162" s="425" t="s">
        <v>349</v>
      </c>
      <c r="BI162" s="426"/>
      <c r="BJ162" s="426"/>
      <c r="BK162" s="427">
        <f>BK158-BE158+BK159</f>
        <v>8555</v>
      </c>
    </row>
    <row r="163" spans="2:63" x14ac:dyDescent="0.25">
      <c r="C163" s="425" t="s">
        <v>347</v>
      </c>
      <c r="D163" s="426"/>
      <c r="E163" s="426"/>
      <c r="F163" s="427">
        <f>IF(F161&gt;0,0,-F161)</f>
        <v>0</v>
      </c>
      <c r="L163" s="425" t="s">
        <v>347</v>
      </c>
      <c r="M163" s="426"/>
      <c r="N163" s="426"/>
      <c r="O163" s="427">
        <f>IF(O162&lt;0,0,O162)</f>
        <v>1060</v>
      </c>
      <c r="R163" s="425" t="s">
        <v>347</v>
      </c>
      <c r="S163" s="426"/>
      <c r="T163" s="426"/>
      <c r="U163" s="427">
        <f>IF(U162&lt;0,0,U162)</f>
        <v>14000</v>
      </c>
      <c r="X163" s="425" t="s">
        <v>347</v>
      </c>
      <c r="Y163" s="426"/>
      <c r="Z163" s="426"/>
      <c r="AA163" s="427">
        <f>IF(AA162&lt;0,0,AA162)</f>
        <v>7985</v>
      </c>
      <c r="AD163" s="425" t="s">
        <v>347</v>
      </c>
      <c r="AE163" s="426"/>
      <c r="AF163" s="426"/>
      <c r="AG163" s="427">
        <f>IF(AG162&lt;0,0,AG162)</f>
        <v>30515</v>
      </c>
      <c r="AJ163" s="425" t="s">
        <v>347</v>
      </c>
      <c r="AK163" s="426"/>
      <c r="AL163" s="426"/>
      <c r="AM163" s="427">
        <f>IF(AM162&lt;0,0,AM162)</f>
        <v>0</v>
      </c>
      <c r="AP163" s="425" t="s">
        <v>347</v>
      </c>
      <c r="AQ163" s="426"/>
      <c r="AR163" s="426"/>
      <c r="AS163" s="427">
        <f>IF(AS162&lt;0,0,AS162)</f>
        <v>588660</v>
      </c>
      <c r="AV163" s="425" t="s">
        <v>347</v>
      </c>
      <c r="AW163" s="426"/>
      <c r="AX163" s="426"/>
      <c r="AY163" s="427">
        <f>IF(AY162&lt;0,0,AY162)</f>
        <v>0</v>
      </c>
      <c r="BB163" s="425" t="s">
        <v>347</v>
      </c>
      <c r="BC163" s="426"/>
      <c r="BD163" s="426"/>
      <c r="BE163" s="427">
        <f>IF(BE162&lt;0,0,BE162)</f>
        <v>26500</v>
      </c>
      <c r="BH163" s="425" t="s">
        <v>347</v>
      </c>
      <c r="BI163" s="426"/>
      <c r="BJ163" s="426"/>
      <c r="BK163" s="427">
        <f>IF(BK162&lt;0,0,BK162)</f>
        <v>8555</v>
      </c>
    </row>
    <row r="164" spans="2:63" x14ac:dyDescent="0.25">
      <c r="C164" s="428" t="s">
        <v>348</v>
      </c>
      <c r="D164" s="356"/>
      <c r="E164" s="356"/>
      <c r="F164" s="429">
        <f>IF(F161&gt;0,F161,0)</f>
        <v>4060</v>
      </c>
      <c r="L164" s="428" t="s">
        <v>348</v>
      </c>
      <c r="M164" s="356"/>
      <c r="N164" s="356"/>
      <c r="O164" s="429">
        <f>IF(O162&lt;0,-O162,0)</f>
        <v>0</v>
      </c>
      <c r="R164" s="428" t="s">
        <v>348</v>
      </c>
      <c r="S164" s="356"/>
      <c r="T164" s="356"/>
      <c r="U164" s="429">
        <f>IF(U162&lt;0,-U162,0)</f>
        <v>0</v>
      </c>
      <c r="X164" s="428" t="s">
        <v>348</v>
      </c>
      <c r="Y164" s="356"/>
      <c r="Z164" s="356"/>
      <c r="AA164" s="429">
        <f>IF(AA162&lt;0,-AA162,0)</f>
        <v>0</v>
      </c>
      <c r="AD164" s="428" t="s">
        <v>348</v>
      </c>
      <c r="AE164" s="356"/>
      <c r="AF164" s="356"/>
      <c r="AG164" s="429">
        <f>IF(AG162&lt;0,-AG162,0)</f>
        <v>0</v>
      </c>
      <c r="AJ164" s="428" t="s">
        <v>348</v>
      </c>
      <c r="AK164" s="356"/>
      <c r="AL164" s="356"/>
      <c r="AM164" s="429">
        <f>IF(AM162&lt;0,-AM162,0)</f>
        <v>0</v>
      </c>
      <c r="AP164" s="428" t="s">
        <v>348</v>
      </c>
      <c r="AQ164" s="356"/>
      <c r="AR164" s="356"/>
      <c r="AS164" s="429">
        <f>IF(AS162&lt;0,-AS162,0)</f>
        <v>0</v>
      </c>
      <c r="AV164" s="428" t="s">
        <v>348</v>
      </c>
      <c r="AW164" s="356"/>
      <c r="AX164" s="356"/>
      <c r="AY164" s="429">
        <f>IF(AY162&lt;0,-AY162,0)</f>
        <v>578660</v>
      </c>
      <c r="BB164" s="428" t="s">
        <v>348</v>
      </c>
      <c r="BC164" s="356"/>
      <c r="BD164" s="356"/>
      <c r="BE164" s="429">
        <f>IF(BE162&lt;0,-BE162,0)</f>
        <v>0</v>
      </c>
      <c r="BH164" s="428" t="s">
        <v>348</v>
      </c>
      <c r="BI164" s="356"/>
      <c r="BJ164" s="356"/>
      <c r="BK164" s="429">
        <f>IF(BK162&lt;0,-BK162,0)</f>
        <v>0</v>
      </c>
    </row>
    <row r="165" spans="2:63" x14ac:dyDescent="0.25">
      <c r="F165" s="63"/>
    </row>
    <row r="166" spans="2:63" ht="15.75" thickBot="1" x14ac:dyDescent="0.3"/>
    <row r="167" spans="2:63" ht="16.5" thickTop="1" thickBot="1" x14ac:dyDescent="0.3">
      <c r="B167" s="101" t="s">
        <v>28</v>
      </c>
      <c r="C167" s="92" t="s">
        <v>25</v>
      </c>
      <c r="D167" s="93"/>
      <c r="E167" s="20" t="s">
        <v>12</v>
      </c>
      <c r="F167" s="21" t="s">
        <v>13</v>
      </c>
      <c r="J167">
        <f>J48</f>
        <v>0</v>
      </c>
      <c r="K167" s="101" t="s">
        <v>28</v>
      </c>
      <c r="L167" s="92" t="s">
        <v>25</v>
      </c>
      <c r="M167" s="93"/>
      <c r="N167" s="20" t="s">
        <v>12</v>
      </c>
      <c r="O167" s="21" t="s">
        <v>13</v>
      </c>
      <c r="P167" t="str">
        <f>P48</f>
        <v>J3</v>
      </c>
      <c r="Q167" s="101" t="s">
        <v>28</v>
      </c>
      <c r="R167" s="92" t="s">
        <v>25</v>
      </c>
      <c r="S167" s="93"/>
      <c r="T167" s="20" t="s">
        <v>12</v>
      </c>
      <c r="U167" s="21" t="s">
        <v>13</v>
      </c>
      <c r="V167" t="str">
        <f>V48</f>
        <v>J4</v>
      </c>
      <c r="W167" s="101" t="s">
        <v>28</v>
      </c>
      <c r="X167" s="92" t="s">
        <v>25</v>
      </c>
      <c r="Y167" s="93"/>
      <c r="Z167" s="20" t="s">
        <v>12</v>
      </c>
      <c r="AA167" s="21" t="s">
        <v>13</v>
      </c>
      <c r="AB167" t="str">
        <f>AB48</f>
        <v>J5</v>
      </c>
      <c r="AC167" s="101" t="s">
        <v>28</v>
      </c>
      <c r="AD167" s="92" t="s">
        <v>25</v>
      </c>
      <c r="AE167" s="93"/>
      <c r="AF167" s="20" t="s">
        <v>12</v>
      </c>
      <c r="AG167" s="21" t="s">
        <v>13</v>
      </c>
      <c r="AH167" t="str">
        <f>AH48</f>
        <v>J6</v>
      </c>
      <c r="AI167" s="101" t="s">
        <v>28</v>
      </c>
      <c r="AJ167" s="92" t="s">
        <v>25</v>
      </c>
      <c r="AK167" s="93"/>
      <c r="AL167" s="20" t="s">
        <v>12</v>
      </c>
      <c r="AM167" s="21" t="s">
        <v>13</v>
      </c>
      <c r="AN167" t="str">
        <f>AN48</f>
        <v>J7</v>
      </c>
      <c r="AO167" s="101" t="s">
        <v>28</v>
      </c>
      <c r="AP167" s="92" t="s">
        <v>25</v>
      </c>
      <c r="AQ167" s="93"/>
      <c r="AR167" s="20" t="s">
        <v>12</v>
      </c>
      <c r="AS167" s="21" t="s">
        <v>13</v>
      </c>
      <c r="AT167" t="str">
        <f>AT48</f>
        <v>J8</v>
      </c>
      <c r="AU167" s="101" t="s">
        <v>28</v>
      </c>
      <c r="AV167" s="92" t="s">
        <v>25</v>
      </c>
      <c r="AW167" s="93"/>
      <c r="AX167" s="20" t="s">
        <v>12</v>
      </c>
      <c r="AY167" s="21" t="s">
        <v>13</v>
      </c>
      <c r="AZ167" t="str">
        <f>AZ48</f>
        <v>J9</v>
      </c>
      <c r="BA167" s="101" t="s">
        <v>28</v>
      </c>
      <c r="BB167" s="92" t="s">
        <v>25</v>
      </c>
      <c r="BC167" s="93"/>
      <c r="BD167" s="20" t="s">
        <v>12</v>
      </c>
      <c r="BE167" s="21" t="s">
        <v>13</v>
      </c>
      <c r="BF167" t="str">
        <f>BF48</f>
        <v>J10</v>
      </c>
      <c r="BG167" s="101" t="s">
        <v>28</v>
      </c>
      <c r="BH167" s="92" t="s">
        <v>25</v>
      </c>
      <c r="BI167" s="93"/>
      <c r="BJ167" s="20" t="s">
        <v>12</v>
      </c>
      <c r="BK167" s="21" t="s">
        <v>13</v>
      </c>
    </row>
    <row r="168" spans="2:63" ht="15.75" thickTop="1" x14ac:dyDescent="0.25">
      <c r="B168" s="94" t="s">
        <v>29</v>
      </c>
      <c r="C168" s="83" t="s">
        <v>322</v>
      </c>
      <c r="D168" s="84"/>
      <c r="E168" s="9">
        <f t="shared" ref="E168:E175" si="38">IF(SUMIFS(E$49:E$150,C$49:C$150,C168)-SUMIFS(F$49:F$150,C$49:C$150,C168)&gt;0,SUMIFS(E$49:E$150,C$49:C$150,C168)-SUMIFS(F$49:F$150,C$49:C$150,C168),0)</f>
        <v>0</v>
      </c>
      <c r="F168" s="22"/>
      <c r="K168" s="94" t="s">
        <v>29</v>
      </c>
      <c r="L168" s="83" t="s">
        <v>322</v>
      </c>
      <c r="M168" s="84"/>
      <c r="N168" s="9">
        <f t="shared" ref="N168:N175" si="39">IF(SUMIFS(N$49:N$150,L$49:L$150,L168)-SUMIFS(O$49:O$150,L$49:L$150,L168)&gt;0,SUMIFS(N$49:N$150,L$49:L$150,L168)-SUMIFS(O$49:O$150,L$49:L$150,L168),0)</f>
        <v>0</v>
      </c>
      <c r="O168" s="22"/>
      <c r="Q168" s="94" t="s">
        <v>29</v>
      </c>
      <c r="R168" s="83" t="s">
        <v>322</v>
      </c>
      <c r="S168" s="84"/>
      <c r="T168" s="9">
        <f t="shared" ref="T168:T175" si="40">IF(SUMIFS(T$49:T$150,R$49:R$150,R168)-SUMIFS(U$49:U$150,R$49:R$150,R168)&gt;0,SUMIFS(T$49:T$150,R$49:R$150,R168)-SUMIFS(U$49:U$150,R$49:R$150,R168),0)</f>
        <v>32705</v>
      </c>
      <c r="U168" s="22"/>
      <c r="W168" s="94" t="s">
        <v>29</v>
      </c>
      <c r="X168" s="83" t="s">
        <v>322</v>
      </c>
      <c r="Y168" s="84"/>
      <c r="Z168" s="9">
        <f t="shared" ref="Z168:Z175" si="41">IF(SUMIFS(Z$49:Z$150,X$49:X$150,X168)-SUMIFS(AA$49:AA$150,X$49:X$150,X168)&gt;0,SUMIFS(Z$49:Z$150,X$49:X$150,X168)-SUMIFS(AA$49:AA$150,X$49:X$150,X168),0)</f>
        <v>0</v>
      </c>
      <c r="AA168" s="22"/>
      <c r="AC168" s="94" t="s">
        <v>29</v>
      </c>
      <c r="AD168" s="83" t="s">
        <v>322</v>
      </c>
      <c r="AE168" s="84"/>
      <c r="AF168" s="9">
        <f t="shared" ref="AF168:AF175" si="42">IF(SUMIFS(AF$49:AF$150,AD$49:AD$150,AD168)-SUMIFS(AG$49:AG$150,AD$49:AD$150,AD168)&gt;0,SUMIFS(AF$49:AF$150,AD$49:AD$150,AD168)-SUMIFS(AG$49:AG$150,AD$49:AD$150,AD168),0)</f>
        <v>44725</v>
      </c>
      <c r="AG168" s="22"/>
      <c r="AI168" s="94" t="s">
        <v>29</v>
      </c>
      <c r="AJ168" s="83" t="s">
        <v>322</v>
      </c>
      <c r="AK168" s="84"/>
      <c r="AL168" s="9">
        <f t="shared" ref="AL168:AL175" si="43">IF(SUMIFS(AL$49:AL$150,AJ$49:AJ$150,AJ168)-SUMIFS(AM$49:AM$150,AJ$49:AJ$150,AJ168)&gt;0,SUMIFS(AL$49:AL$150,AJ$49:AJ$150,AJ168)-SUMIFS(AM$49:AM$150,AJ$49:AJ$150,AJ168),0)</f>
        <v>10115</v>
      </c>
      <c r="AM168" s="22"/>
      <c r="AO168" s="94" t="s">
        <v>29</v>
      </c>
      <c r="AP168" s="83" t="s">
        <v>322</v>
      </c>
      <c r="AQ168" s="84"/>
      <c r="AR168" s="9">
        <f t="shared" ref="AR168:AR175" si="44">IF(SUMIFS(AR$49:AR$150,AP$49:AP$150,AP168)-SUMIFS(AS$49:AS$150,AP$49:AP$150,AP168)&gt;0,SUMIFS(AR$49:AR$150,AP$49:AP$150,AP168)-SUMIFS(AS$49:AS$150,AP$49:AP$150,AP168),0)</f>
        <v>0</v>
      </c>
      <c r="AS168" s="22"/>
      <c r="AU168" s="94" t="s">
        <v>29</v>
      </c>
      <c r="AV168" s="83" t="s">
        <v>322</v>
      </c>
      <c r="AW168" s="84"/>
      <c r="AX168" s="9">
        <f t="shared" ref="AX168:AX175" si="45">IF(SUMIFS(AX$49:AX$150,AV$49:AV$150,AV168)-SUMIFS(AY$49:AY$150,AV$49:AV$150,AV168)&gt;0,SUMIFS(AX$49:AX$150,AV$49:AV$150,AV168)-SUMIFS(AY$49:AY$150,AV$49:AV$150,AV168),0)</f>
        <v>0</v>
      </c>
      <c r="AY168" s="22"/>
      <c r="BA168" s="94" t="s">
        <v>29</v>
      </c>
      <c r="BB168" s="83" t="s">
        <v>322</v>
      </c>
      <c r="BC168" s="84"/>
      <c r="BD168" s="9">
        <f t="shared" ref="BD168:BD175" si="46">IF(SUMIFS(BD$49:BD$150,BB$49:BB$150,BB168)-SUMIFS(BE$49:BE$150,BB$49:BB$150,BB168)&gt;0,SUMIFS(BD$49:BD$150,BB$49:BB$150,BB168)-SUMIFS(BE$49:BE$150,BB$49:BB$150,BB168),0)</f>
        <v>20000</v>
      </c>
      <c r="BE168" s="22"/>
      <c r="BG168" s="94" t="s">
        <v>29</v>
      </c>
      <c r="BH168" s="83" t="s">
        <v>322</v>
      </c>
      <c r="BI168" s="84"/>
      <c r="BJ168" s="9">
        <f t="shared" ref="BJ168:BJ175" si="47">IF(SUMIFS(BJ$49:BJ$150,BH$49:BH$150,BH168)-SUMIFS(BK$49:BK$150,BH$49:BH$150,BH168)&gt;0,SUMIFS(BJ$49:BJ$150,BH$49:BH$150,BH168)-SUMIFS(BK$49:BK$150,BH$49:BH$150,BH168),0)</f>
        <v>0</v>
      </c>
      <c r="BK168" s="22"/>
    </row>
    <row r="169" spans="2:63" x14ac:dyDescent="0.25">
      <c r="B169" s="95"/>
      <c r="C169" s="83" t="s">
        <v>308</v>
      </c>
      <c r="D169" s="84"/>
      <c r="E169" s="23">
        <f t="shared" si="38"/>
        <v>4060</v>
      </c>
      <c r="F169" s="24"/>
      <c r="K169" s="95"/>
      <c r="L169" s="83" t="s">
        <v>308</v>
      </c>
      <c r="M169" s="84"/>
      <c r="N169" s="23">
        <f t="shared" si="39"/>
        <v>3940</v>
      </c>
      <c r="O169" s="24"/>
      <c r="Q169" s="95"/>
      <c r="R169" s="83" t="s">
        <v>308</v>
      </c>
      <c r="S169" s="84"/>
      <c r="T169" s="23">
        <f t="shared" si="40"/>
        <v>2000</v>
      </c>
      <c r="U169" s="24"/>
      <c r="W169" s="95"/>
      <c r="X169" s="83" t="s">
        <v>308</v>
      </c>
      <c r="Y169" s="84"/>
      <c r="Z169" s="23">
        <f t="shared" si="41"/>
        <v>0</v>
      </c>
      <c r="AA169" s="24"/>
      <c r="AC169" s="95"/>
      <c r="AD169" s="83" t="s">
        <v>308</v>
      </c>
      <c r="AE169" s="84"/>
      <c r="AF169" s="23">
        <f t="shared" si="42"/>
        <v>6985</v>
      </c>
      <c r="AG169" s="24"/>
      <c r="AI169" s="95"/>
      <c r="AJ169" s="83" t="s">
        <v>308</v>
      </c>
      <c r="AK169" s="84"/>
      <c r="AL169" s="23">
        <f t="shared" si="43"/>
        <v>0</v>
      </c>
      <c r="AM169" s="24"/>
      <c r="AO169" s="95"/>
      <c r="AP169" s="83" t="s">
        <v>308</v>
      </c>
      <c r="AQ169" s="84"/>
      <c r="AR169" s="23">
        <f t="shared" si="44"/>
        <v>0</v>
      </c>
      <c r="AS169" s="24"/>
      <c r="AU169" s="95"/>
      <c r="AV169" s="83" t="s">
        <v>308</v>
      </c>
      <c r="AW169" s="84"/>
      <c r="AX169" s="23">
        <f t="shared" si="45"/>
        <v>585160</v>
      </c>
      <c r="AY169" s="24"/>
      <c r="BA169" s="95"/>
      <c r="BB169" s="83" t="s">
        <v>308</v>
      </c>
      <c r="BC169" s="84"/>
      <c r="BD169" s="23">
        <f t="shared" si="46"/>
        <v>3500</v>
      </c>
      <c r="BE169" s="24"/>
      <c r="BG169" s="95"/>
      <c r="BH169" s="83" t="s">
        <v>308</v>
      </c>
      <c r="BI169" s="84"/>
      <c r="BJ169" s="23">
        <f t="shared" si="47"/>
        <v>0</v>
      </c>
      <c r="BK169" s="24"/>
    </row>
    <row r="170" spans="2:63" x14ac:dyDescent="0.25">
      <c r="B170" s="95"/>
      <c r="C170" s="83" t="s">
        <v>325</v>
      </c>
      <c r="D170" s="82"/>
      <c r="E170" s="23">
        <f t="shared" si="38"/>
        <v>0</v>
      </c>
      <c r="F170" s="24"/>
      <c r="K170" s="95"/>
      <c r="L170" s="83" t="s">
        <v>325</v>
      </c>
      <c r="M170" s="82"/>
      <c r="N170" s="23">
        <f t="shared" si="39"/>
        <v>0</v>
      </c>
      <c r="O170" s="24"/>
      <c r="Q170" s="95"/>
      <c r="R170" s="83" t="s">
        <v>325</v>
      </c>
      <c r="S170" s="82"/>
      <c r="T170" s="23">
        <f t="shared" si="40"/>
        <v>0</v>
      </c>
      <c r="U170" s="24"/>
      <c r="W170" s="95"/>
      <c r="X170" s="83" t="s">
        <v>325</v>
      </c>
      <c r="Y170" s="82"/>
      <c r="Z170" s="23">
        <f t="shared" si="41"/>
        <v>0</v>
      </c>
      <c r="AA170" s="24"/>
      <c r="AC170" s="95"/>
      <c r="AD170" s="83" t="s">
        <v>325</v>
      </c>
      <c r="AE170" s="82"/>
      <c r="AF170" s="23">
        <f t="shared" si="42"/>
        <v>0</v>
      </c>
      <c r="AG170" s="24"/>
      <c r="AI170" s="95"/>
      <c r="AJ170" s="83" t="s">
        <v>325</v>
      </c>
      <c r="AK170" s="82"/>
      <c r="AL170" s="23">
        <f t="shared" si="43"/>
        <v>0</v>
      </c>
      <c r="AM170" s="24"/>
      <c r="AO170" s="95"/>
      <c r="AP170" s="83" t="s">
        <v>325</v>
      </c>
      <c r="AQ170" s="82"/>
      <c r="AR170" s="23">
        <f t="shared" si="44"/>
        <v>0</v>
      </c>
      <c r="AS170" s="24"/>
      <c r="AU170" s="95"/>
      <c r="AV170" s="83" t="s">
        <v>325</v>
      </c>
      <c r="AW170" s="82"/>
      <c r="AX170" s="23">
        <f t="shared" si="45"/>
        <v>0</v>
      </c>
      <c r="AY170" s="24"/>
      <c r="BA170" s="95"/>
      <c r="BB170" s="83" t="s">
        <v>325</v>
      </c>
      <c r="BC170" s="82"/>
      <c r="BD170" s="23">
        <f t="shared" si="46"/>
        <v>0</v>
      </c>
      <c r="BE170" s="24"/>
      <c r="BG170" s="95"/>
      <c r="BH170" s="83" t="s">
        <v>325</v>
      </c>
      <c r="BI170" s="82"/>
      <c r="BJ170" s="23">
        <f t="shared" si="47"/>
        <v>0</v>
      </c>
      <c r="BK170" s="24"/>
    </row>
    <row r="171" spans="2:63" x14ac:dyDescent="0.25">
      <c r="B171" s="95"/>
      <c r="C171" s="346" t="s">
        <v>328</v>
      </c>
      <c r="D171" s="82"/>
      <c r="E171" s="23">
        <f t="shared" si="38"/>
        <v>100000</v>
      </c>
      <c r="F171" s="24"/>
      <c r="K171" s="95"/>
      <c r="L171" s="346" t="s">
        <v>328</v>
      </c>
      <c r="M171" s="82"/>
      <c r="N171" s="23">
        <f t="shared" si="39"/>
        <v>0</v>
      </c>
      <c r="O171" s="24"/>
      <c r="Q171" s="95"/>
      <c r="R171" s="346" t="s">
        <v>328</v>
      </c>
      <c r="S171" s="82"/>
      <c r="T171" s="23">
        <f t="shared" si="40"/>
        <v>0</v>
      </c>
      <c r="U171" s="24"/>
      <c r="W171" s="95"/>
      <c r="X171" s="346" t="s">
        <v>328</v>
      </c>
      <c r="Y171" s="82"/>
      <c r="Z171" s="23">
        <f t="shared" si="41"/>
        <v>0</v>
      </c>
      <c r="AA171" s="24"/>
      <c r="AC171" s="95"/>
      <c r="AD171" s="346" t="s">
        <v>328</v>
      </c>
      <c r="AE171" s="82"/>
      <c r="AF171" s="23">
        <f t="shared" si="42"/>
        <v>0</v>
      </c>
      <c r="AG171" s="24"/>
      <c r="AI171" s="95"/>
      <c r="AJ171" s="346" t="s">
        <v>328</v>
      </c>
      <c r="AK171" s="82"/>
      <c r="AL171" s="23">
        <f t="shared" si="43"/>
        <v>0</v>
      </c>
      <c r="AM171" s="24"/>
      <c r="AO171" s="95"/>
      <c r="AP171" s="346" t="s">
        <v>328</v>
      </c>
      <c r="AQ171" s="82"/>
      <c r="AR171" s="23">
        <f t="shared" si="44"/>
        <v>0</v>
      </c>
      <c r="AS171" s="24"/>
      <c r="AU171" s="95"/>
      <c r="AV171" s="346" t="s">
        <v>328</v>
      </c>
      <c r="AW171" s="82"/>
      <c r="AX171" s="23">
        <f t="shared" si="45"/>
        <v>0</v>
      </c>
      <c r="AY171" s="24"/>
      <c r="BA171" s="95"/>
      <c r="BB171" s="346" t="s">
        <v>328</v>
      </c>
      <c r="BC171" s="82"/>
      <c r="BD171" s="23">
        <f t="shared" si="46"/>
        <v>0</v>
      </c>
      <c r="BE171" s="24"/>
      <c r="BG171" s="95"/>
      <c r="BH171" s="346" t="s">
        <v>328</v>
      </c>
      <c r="BI171" s="82"/>
      <c r="BJ171" s="23">
        <f t="shared" si="47"/>
        <v>0</v>
      </c>
      <c r="BK171" s="24"/>
    </row>
    <row r="172" spans="2:63" x14ac:dyDescent="0.25">
      <c r="B172" s="95"/>
      <c r="C172" s="83" t="s">
        <v>323</v>
      </c>
      <c r="D172" s="82"/>
      <c r="E172" s="23">
        <f t="shared" si="38"/>
        <v>0</v>
      </c>
      <c r="F172" s="24"/>
      <c r="K172" s="95"/>
      <c r="L172" s="83" t="s">
        <v>323</v>
      </c>
      <c r="M172" s="82"/>
      <c r="N172" s="23">
        <f t="shared" si="39"/>
        <v>6000</v>
      </c>
      <c r="O172" s="24"/>
      <c r="Q172" s="95"/>
      <c r="R172" s="83" t="s">
        <v>323</v>
      </c>
      <c r="S172" s="82"/>
      <c r="T172" s="23">
        <f t="shared" si="40"/>
        <v>0</v>
      </c>
      <c r="U172" s="24"/>
      <c r="W172" s="95"/>
      <c r="X172" s="83" t="s">
        <v>323</v>
      </c>
      <c r="Y172" s="82"/>
      <c r="Z172" s="23">
        <f t="shared" si="41"/>
        <v>35606</v>
      </c>
      <c r="AA172" s="24"/>
      <c r="AC172" s="95"/>
      <c r="AD172" s="83" t="s">
        <v>323</v>
      </c>
      <c r="AE172" s="82"/>
      <c r="AF172" s="23">
        <f t="shared" si="42"/>
        <v>0</v>
      </c>
      <c r="AG172" s="24"/>
      <c r="AI172" s="95"/>
      <c r="AJ172" s="83" t="s">
        <v>323</v>
      </c>
      <c r="AK172" s="82"/>
      <c r="AL172" s="23">
        <f t="shared" si="43"/>
        <v>0</v>
      </c>
      <c r="AM172" s="24"/>
      <c r="AO172" s="95"/>
      <c r="AP172" s="83" t="s">
        <v>323</v>
      </c>
      <c r="AQ172" s="82"/>
      <c r="AR172" s="23">
        <f t="shared" si="44"/>
        <v>61240</v>
      </c>
      <c r="AS172" s="24"/>
      <c r="AU172" s="95"/>
      <c r="AV172" s="83" t="s">
        <v>323</v>
      </c>
      <c r="AW172" s="82"/>
      <c r="AX172" s="23">
        <f t="shared" si="45"/>
        <v>4000</v>
      </c>
      <c r="AY172" s="24"/>
      <c r="BA172" s="95"/>
      <c r="BB172" s="83" t="s">
        <v>323</v>
      </c>
      <c r="BC172" s="82"/>
      <c r="BD172" s="23">
        <f t="shared" si="46"/>
        <v>0</v>
      </c>
      <c r="BE172" s="24"/>
      <c r="BG172" s="95"/>
      <c r="BH172" s="83" t="s">
        <v>323</v>
      </c>
      <c r="BI172" s="82"/>
      <c r="BJ172" s="23">
        <f t="shared" si="47"/>
        <v>21698.5</v>
      </c>
      <c r="BK172" s="24"/>
    </row>
    <row r="173" spans="2:63" x14ac:dyDescent="0.25">
      <c r="B173" s="95"/>
      <c r="C173" s="347" t="s">
        <v>253</v>
      </c>
      <c r="D173" s="50"/>
      <c r="E173" s="23">
        <f t="shared" si="38"/>
        <v>0</v>
      </c>
      <c r="F173" s="24"/>
      <c r="K173" s="95"/>
      <c r="L173" s="347" t="s">
        <v>253</v>
      </c>
      <c r="M173" s="50"/>
      <c r="N173" s="23">
        <f t="shared" si="39"/>
        <v>0</v>
      </c>
      <c r="O173" s="24"/>
      <c r="Q173" s="95"/>
      <c r="R173" s="347" t="s">
        <v>253</v>
      </c>
      <c r="S173" s="50"/>
      <c r="T173" s="23">
        <f t="shared" si="40"/>
        <v>0</v>
      </c>
      <c r="U173" s="24"/>
      <c r="W173" s="95"/>
      <c r="X173" s="347" t="s">
        <v>253</v>
      </c>
      <c r="Y173" s="50"/>
      <c r="Z173" s="23">
        <f t="shared" si="41"/>
        <v>0</v>
      </c>
      <c r="AA173" s="24"/>
      <c r="AC173" s="95"/>
      <c r="AD173" s="347" t="s">
        <v>253</v>
      </c>
      <c r="AE173" s="50"/>
      <c r="AF173" s="23">
        <f t="shared" si="42"/>
        <v>0</v>
      </c>
      <c r="AG173" s="24"/>
      <c r="AI173" s="95"/>
      <c r="AJ173" s="347" t="s">
        <v>253</v>
      </c>
      <c r="AK173" s="50"/>
      <c r="AL173" s="23">
        <f t="shared" si="43"/>
        <v>0</v>
      </c>
      <c r="AM173" s="24"/>
      <c r="AO173" s="95"/>
      <c r="AP173" s="347" t="s">
        <v>253</v>
      </c>
      <c r="AQ173" s="50"/>
      <c r="AR173" s="23">
        <f t="shared" si="44"/>
        <v>0</v>
      </c>
      <c r="AS173" s="24"/>
      <c r="AU173" s="95"/>
      <c r="AV173" s="347" t="s">
        <v>253</v>
      </c>
      <c r="AW173" s="50"/>
      <c r="AX173" s="23">
        <f t="shared" si="45"/>
        <v>0</v>
      </c>
      <c r="AY173" s="24"/>
      <c r="BA173" s="95"/>
      <c r="BB173" s="347" t="s">
        <v>253</v>
      </c>
      <c r="BC173" s="50"/>
      <c r="BD173" s="23">
        <f t="shared" si="46"/>
        <v>0</v>
      </c>
      <c r="BE173" s="24"/>
      <c r="BG173" s="95"/>
      <c r="BH173" s="347" t="s">
        <v>253</v>
      </c>
      <c r="BI173" s="50"/>
      <c r="BJ173" s="23">
        <f t="shared" si="47"/>
        <v>0</v>
      </c>
      <c r="BK173" s="24"/>
    </row>
    <row r="174" spans="2:63" x14ac:dyDescent="0.25">
      <c r="B174" s="95"/>
      <c r="C174" s="348" t="s">
        <v>337</v>
      </c>
      <c r="D174" s="50"/>
      <c r="E174" s="23">
        <f t="shared" si="38"/>
        <v>0</v>
      </c>
      <c r="F174" s="24"/>
      <c r="K174" s="95"/>
      <c r="L174" s="348" t="s">
        <v>337</v>
      </c>
      <c r="M174" s="50"/>
      <c r="N174" s="23">
        <f t="shared" si="39"/>
        <v>1060</v>
      </c>
      <c r="O174" s="24"/>
      <c r="Q174" s="95"/>
      <c r="R174" s="348" t="s">
        <v>337</v>
      </c>
      <c r="S174" s="50"/>
      <c r="T174" s="23">
        <f t="shared" si="40"/>
        <v>14000</v>
      </c>
      <c r="U174" s="24"/>
      <c r="W174" s="95"/>
      <c r="X174" s="348" t="s">
        <v>337</v>
      </c>
      <c r="Y174" s="50"/>
      <c r="Z174" s="23">
        <f t="shared" si="41"/>
        <v>7985</v>
      </c>
      <c r="AA174" s="24"/>
      <c r="AC174" s="95"/>
      <c r="AD174" s="348" t="s">
        <v>337</v>
      </c>
      <c r="AE174" s="50"/>
      <c r="AF174" s="23">
        <f t="shared" si="42"/>
        <v>30515</v>
      </c>
      <c r="AG174" s="24"/>
      <c r="AI174" s="95"/>
      <c r="AJ174" s="348" t="s">
        <v>337</v>
      </c>
      <c r="AK174" s="50"/>
      <c r="AL174" s="23">
        <f t="shared" si="43"/>
        <v>0</v>
      </c>
      <c r="AM174" s="24"/>
      <c r="AO174" s="95"/>
      <c r="AP174" s="348" t="s">
        <v>337</v>
      </c>
      <c r="AQ174" s="50"/>
      <c r="AR174" s="23">
        <f t="shared" si="44"/>
        <v>588660</v>
      </c>
      <c r="AS174" s="24"/>
      <c r="AU174" s="95"/>
      <c r="AV174" s="348" t="s">
        <v>337</v>
      </c>
      <c r="AW174" s="50"/>
      <c r="AX174" s="23">
        <f t="shared" si="45"/>
        <v>0</v>
      </c>
      <c r="AY174" s="24"/>
      <c r="BA174" s="95"/>
      <c r="BB174" s="348" t="s">
        <v>337</v>
      </c>
      <c r="BC174" s="50"/>
      <c r="BD174" s="23">
        <f t="shared" si="46"/>
        <v>26500</v>
      </c>
      <c r="BE174" s="24"/>
      <c r="BG174" s="95"/>
      <c r="BH174" s="348" t="s">
        <v>337</v>
      </c>
      <c r="BI174" s="50"/>
      <c r="BJ174" s="23">
        <f t="shared" si="47"/>
        <v>8555</v>
      </c>
      <c r="BK174" s="24"/>
    </row>
    <row r="175" spans="2:63" x14ac:dyDescent="0.25">
      <c r="B175" s="95"/>
      <c r="C175" s="348" t="s">
        <v>324</v>
      </c>
      <c r="D175" s="50"/>
      <c r="E175" s="23">
        <f t="shared" si="38"/>
        <v>0</v>
      </c>
      <c r="F175" s="25"/>
      <c r="K175" s="95"/>
      <c r="L175" s="348" t="s">
        <v>324</v>
      </c>
      <c r="M175" s="50"/>
      <c r="N175" s="23">
        <f t="shared" si="39"/>
        <v>0</v>
      </c>
      <c r="O175" s="25"/>
      <c r="Q175" s="95"/>
      <c r="R175" s="348" t="s">
        <v>324</v>
      </c>
      <c r="S175" s="50"/>
      <c r="T175" s="23">
        <f t="shared" si="40"/>
        <v>0</v>
      </c>
      <c r="U175" s="25"/>
      <c r="W175" s="95"/>
      <c r="X175" s="348" t="s">
        <v>324</v>
      </c>
      <c r="Y175" s="50"/>
      <c r="Z175" s="23">
        <f t="shared" si="41"/>
        <v>0</v>
      </c>
      <c r="AA175" s="25"/>
      <c r="AC175" s="95"/>
      <c r="AD175" s="348" t="s">
        <v>324</v>
      </c>
      <c r="AE175" s="50"/>
      <c r="AF175" s="23">
        <f t="shared" si="42"/>
        <v>0</v>
      </c>
      <c r="AG175" s="25"/>
      <c r="AI175" s="95"/>
      <c r="AJ175" s="348" t="s">
        <v>324</v>
      </c>
      <c r="AK175" s="50"/>
      <c r="AL175" s="23">
        <f t="shared" si="43"/>
        <v>0</v>
      </c>
      <c r="AM175" s="25"/>
      <c r="AO175" s="95"/>
      <c r="AP175" s="348" t="s">
        <v>324</v>
      </c>
      <c r="AQ175" s="50"/>
      <c r="AR175" s="23">
        <f t="shared" si="44"/>
        <v>0</v>
      </c>
      <c r="AS175" s="25"/>
      <c r="AU175" s="95"/>
      <c r="AV175" s="348" t="s">
        <v>324</v>
      </c>
      <c r="AW175" s="50"/>
      <c r="AX175" s="23">
        <f t="shared" si="45"/>
        <v>0</v>
      </c>
      <c r="AY175" s="25"/>
      <c r="BA175" s="95"/>
      <c r="BB175" s="348" t="s">
        <v>324</v>
      </c>
      <c r="BC175" s="50"/>
      <c r="BD175" s="23">
        <f t="shared" si="46"/>
        <v>0</v>
      </c>
      <c r="BE175" s="25"/>
      <c r="BG175" s="95"/>
      <c r="BH175" s="348" t="s">
        <v>324</v>
      </c>
      <c r="BI175" s="50"/>
      <c r="BJ175" s="23">
        <f t="shared" si="47"/>
        <v>0</v>
      </c>
      <c r="BK175" s="25"/>
    </row>
    <row r="176" spans="2:63" x14ac:dyDescent="0.25">
      <c r="B176" s="96"/>
      <c r="C176" s="349" t="s">
        <v>30</v>
      </c>
      <c r="D176" s="99"/>
      <c r="E176" s="26">
        <f>+SUM(E168:E175)</f>
        <v>104060</v>
      </c>
      <c r="F176" s="27">
        <f>+SUM(F168:F175)</f>
        <v>0</v>
      </c>
      <c r="K176" s="96"/>
      <c r="L176" s="349" t="s">
        <v>30</v>
      </c>
      <c r="M176" s="99"/>
      <c r="N176" s="26">
        <f>+SUM(N168:N175)</f>
        <v>11000</v>
      </c>
      <c r="O176" s="27">
        <f>+SUM(O168:O175)</f>
        <v>0</v>
      </c>
      <c r="Q176" s="96"/>
      <c r="R176" s="349" t="s">
        <v>30</v>
      </c>
      <c r="S176" s="99"/>
      <c r="T176" s="26">
        <f>+SUM(T168:T175)</f>
        <v>48705</v>
      </c>
      <c r="U176" s="27">
        <f>+SUM(U168:U175)</f>
        <v>0</v>
      </c>
      <c r="W176" s="96"/>
      <c r="X176" s="349" t="s">
        <v>30</v>
      </c>
      <c r="Y176" s="99"/>
      <c r="Z176" s="26">
        <f>+SUM(Z168:Z175)</f>
        <v>43591</v>
      </c>
      <c r="AA176" s="27">
        <f>+SUM(AA168:AA175)</f>
        <v>0</v>
      </c>
      <c r="AC176" s="96"/>
      <c r="AD176" s="349" t="s">
        <v>30</v>
      </c>
      <c r="AE176" s="99"/>
      <c r="AF176" s="26">
        <f>+SUM(AF168:AF175)</f>
        <v>82225</v>
      </c>
      <c r="AG176" s="27">
        <f>+SUM(AG168:AG175)</f>
        <v>0</v>
      </c>
      <c r="AI176" s="96"/>
      <c r="AJ176" s="349" t="s">
        <v>30</v>
      </c>
      <c r="AK176" s="99"/>
      <c r="AL176" s="26">
        <f>+SUM(AL168:AL175)</f>
        <v>10115</v>
      </c>
      <c r="AM176" s="27">
        <f>+SUM(AM168:AM175)</f>
        <v>0</v>
      </c>
      <c r="AO176" s="96"/>
      <c r="AP176" s="349" t="s">
        <v>30</v>
      </c>
      <c r="AQ176" s="99"/>
      <c r="AR176" s="26">
        <f>+SUM(AR168:AR175)</f>
        <v>649900</v>
      </c>
      <c r="AS176" s="27">
        <f>+SUM(AS168:AS175)</f>
        <v>0</v>
      </c>
      <c r="AU176" s="96"/>
      <c r="AV176" s="349" t="s">
        <v>30</v>
      </c>
      <c r="AW176" s="99"/>
      <c r="AX176" s="26">
        <f>+SUM(AX168:AX175)</f>
        <v>589160</v>
      </c>
      <c r="AY176" s="27">
        <f>+SUM(AY168:AY175)</f>
        <v>0</v>
      </c>
      <c r="BA176" s="96"/>
      <c r="BB176" s="349" t="s">
        <v>30</v>
      </c>
      <c r="BC176" s="99"/>
      <c r="BD176" s="26">
        <f>+SUM(BD168:BD175)</f>
        <v>50000</v>
      </c>
      <c r="BE176" s="27">
        <f>+SUM(BE168:BE175)</f>
        <v>0</v>
      </c>
      <c r="BG176" s="96"/>
      <c r="BH176" s="349" t="s">
        <v>30</v>
      </c>
      <c r="BI176" s="99"/>
      <c r="BJ176" s="26">
        <f>+SUM(BJ168:BJ175)</f>
        <v>30253.5</v>
      </c>
      <c r="BK176" s="27">
        <f>+SUM(BK168:BK175)</f>
        <v>0</v>
      </c>
    </row>
    <row r="177" spans="2:63" x14ac:dyDescent="0.25">
      <c r="B177" s="411" t="s">
        <v>31</v>
      </c>
      <c r="C177" s="83" t="s">
        <v>322</v>
      </c>
      <c r="D177" s="84"/>
      <c r="E177" s="9"/>
      <c r="F177" s="22">
        <f t="shared" ref="F177:F181" si="48">IF(SUMIFS(E$49:E$150,C$49:C$150,C177)-SUMIFS(F$49:F$150,C$49:C$150,C177)&lt;0,-SUMIFS(E$49:E$150,C$49:C$150,C177)+SUMIFS(F$49:F$150,C$49:C$150,C177),0)</f>
        <v>0</v>
      </c>
      <c r="K177" s="411" t="s">
        <v>31</v>
      </c>
      <c r="L177" s="83" t="s">
        <v>322</v>
      </c>
      <c r="M177" s="84"/>
      <c r="N177" s="9"/>
      <c r="O177" s="22">
        <f t="shared" ref="O177:O181" si="49">IF(SUMIFS(N$49:N$150,L$49:L$150,L177)-SUMIFS(O$49:O$150,L$49:L$150,L177)&lt;0,-SUMIFS(N$49:N$150,L$49:L$150,L177)+SUMIFS(O$49:O$150,L$49:L$150,L177),0)</f>
        <v>0</v>
      </c>
      <c r="Q177" s="411" t="s">
        <v>31</v>
      </c>
      <c r="R177" s="83" t="s">
        <v>322</v>
      </c>
      <c r="S177" s="84"/>
      <c r="T177" s="9"/>
      <c r="U177" s="22">
        <f t="shared" ref="U177:U181" si="50">IF(SUMIFS(T$49:T$150,R$49:R$150,R177)-SUMIFS(U$49:U$150,R$49:R$150,R177)&lt;0,-SUMIFS(T$49:T$150,R$49:R$150,R177)+SUMIFS(U$49:U$150,R$49:R$150,R177),0)</f>
        <v>0</v>
      </c>
      <c r="W177" s="411" t="s">
        <v>31</v>
      </c>
      <c r="X177" s="83" t="s">
        <v>322</v>
      </c>
      <c r="Y177" s="84"/>
      <c r="Z177" s="9"/>
      <c r="AA177" s="22">
        <f t="shared" ref="AA177:AA181" si="51">IF(SUMIFS(Z$49:Z$150,X$49:X$150,X177)-SUMIFS(AA$49:AA$150,X$49:X$150,X177)&lt;0,-SUMIFS(Z$49:Z$150,X$49:X$150,X177)+SUMIFS(AA$49:AA$150,X$49:X$150,X177),0)</f>
        <v>32705</v>
      </c>
      <c r="AC177" s="411" t="s">
        <v>31</v>
      </c>
      <c r="AD177" s="83" t="s">
        <v>322</v>
      </c>
      <c r="AE177" s="84"/>
      <c r="AF177" s="9"/>
      <c r="AG177" s="22">
        <f t="shared" ref="AG177:AG181" si="52">IF(SUMIFS(AF$49:AF$150,AD$49:AD$150,AD177)-SUMIFS(AG$49:AG$150,AD$49:AD$150,AD177)&lt;0,-SUMIFS(AF$49:AF$150,AD$49:AD$150,AD177)+SUMIFS(AG$49:AG$150,AD$49:AD$150,AD177),0)</f>
        <v>0</v>
      </c>
      <c r="AI177" s="411" t="s">
        <v>31</v>
      </c>
      <c r="AJ177" s="83" t="s">
        <v>322</v>
      </c>
      <c r="AK177" s="84"/>
      <c r="AL177" s="9"/>
      <c r="AM177" s="22">
        <f t="shared" ref="AM177:AM181" si="53">IF(SUMIFS(AL$49:AL$150,AJ$49:AJ$150,AJ177)-SUMIFS(AM$49:AM$150,AJ$49:AJ$150,AJ177)&lt;0,-SUMIFS(AL$49:AL$150,AJ$49:AJ$150,AJ177)+SUMIFS(AM$49:AM$150,AJ$49:AJ$150,AJ177),0)</f>
        <v>0</v>
      </c>
      <c r="AO177" s="411" t="s">
        <v>31</v>
      </c>
      <c r="AP177" s="83" t="s">
        <v>322</v>
      </c>
      <c r="AQ177" s="84"/>
      <c r="AR177" s="9"/>
      <c r="AS177" s="22">
        <f t="shared" ref="AS177:AS181" si="54">IF(SUMIFS(AR$49:AR$150,AP$49:AP$150,AP177)-SUMIFS(AS$49:AS$150,AP$49:AP$150,AP177)&lt;0,-SUMIFS(AR$49:AR$150,AP$49:AP$150,AP177)+SUMIFS(AS$49:AS$150,AP$49:AP$150,AP177),0)</f>
        <v>54840</v>
      </c>
      <c r="AU177" s="411" t="s">
        <v>31</v>
      </c>
      <c r="AV177" s="83" t="s">
        <v>322</v>
      </c>
      <c r="AW177" s="84"/>
      <c r="AX177" s="9"/>
      <c r="AY177" s="22">
        <f t="shared" ref="AY177:AY181" si="55">IF(SUMIFS(AX$49:AX$150,AV$49:AV$150,AV177)-SUMIFS(AY$49:AY$150,AV$49:AV$150,AV177)&lt;0,-SUMIFS(AX$49:AX$150,AV$49:AV$150,AV177)+SUMIFS(AY$49:AY$150,AV$49:AV$150,AV177),0)</f>
        <v>0</v>
      </c>
      <c r="BA177" s="411" t="s">
        <v>31</v>
      </c>
      <c r="BB177" s="83" t="s">
        <v>322</v>
      </c>
      <c r="BC177" s="84"/>
      <c r="BD177" s="9"/>
      <c r="BE177" s="22">
        <f t="shared" ref="BE177:BE181" si="56">IF(SUMIFS(BD$49:BD$150,BB$49:BB$150,BB177)-SUMIFS(BE$49:BE$150,BB$49:BB$150,BB177)&lt;0,-SUMIFS(BD$49:BD$150,BB$49:BB$150,BB177)+SUMIFS(BE$49:BE$150,BB$49:BB$150,BB177),0)</f>
        <v>0</v>
      </c>
      <c r="BG177" s="411" t="s">
        <v>31</v>
      </c>
      <c r="BH177" s="83" t="s">
        <v>322</v>
      </c>
      <c r="BI177" s="84"/>
      <c r="BJ177" s="9"/>
      <c r="BK177" s="22">
        <f t="shared" ref="BK177:BK181" si="57">IF(SUMIFS(BJ$49:BJ$150,BH$49:BH$150,BH177)-SUMIFS(BK$49:BK$150,BH$49:BH$150,BH177)&lt;0,-SUMIFS(BJ$49:BJ$150,BH$49:BH$150,BH177)+SUMIFS(BK$49:BK$150,BH$49:BH$150,BH177),0)</f>
        <v>20000</v>
      </c>
    </row>
    <row r="178" spans="2:63" x14ac:dyDescent="0.25">
      <c r="B178" s="95"/>
      <c r="C178" s="83" t="s">
        <v>308</v>
      </c>
      <c r="D178" s="84"/>
      <c r="E178" s="23"/>
      <c r="F178" s="24">
        <f t="shared" si="48"/>
        <v>0</v>
      </c>
      <c r="K178" s="95"/>
      <c r="L178" s="83" t="s">
        <v>308</v>
      </c>
      <c r="M178" s="84"/>
      <c r="N178" s="23"/>
      <c r="O178" s="24">
        <f t="shared" si="49"/>
        <v>0</v>
      </c>
      <c r="Q178" s="95"/>
      <c r="R178" s="83" t="s">
        <v>308</v>
      </c>
      <c r="S178" s="84"/>
      <c r="T178" s="23"/>
      <c r="U178" s="24">
        <f t="shared" si="50"/>
        <v>0</v>
      </c>
      <c r="W178" s="95"/>
      <c r="X178" s="83" t="s">
        <v>308</v>
      </c>
      <c r="Y178" s="84"/>
      <c r="Z178" s="23"/>
      <c r="AA178" s="24">
        <f t="shared" si="51"/>
        <v>6985</v>
      </c>
      <c r="AC178" s="95"/>
      <c r="AD178" s="83" t="s">
        <v>308</v>
      </c>
      <c r="AE178" s="84"/>
      <c r="AF178" s="23"/>
      <c r="AG178" s="24">
        <f t="shared" si="52"/>
        <v>0</v>
      </c>
      <c r="AI178" s="95"/>
      <c r="AJ178" s="83" t="s">
        <v>308</v>
      </c>
      <c r="AK178" s="84"/>
      <c r="AL178" s="23"/>
      <c r="AM178" s="24">
        <f t="shared" si="53"/>
        <v>0</v>
      </c>
      <c r="AO178" s="95"/>
      <c r="AP178" s="83" t="s">
        <v>308</v>
      </c>
      <c r="AQ178" s="84"/>
      <c r="AR178" s="23"/>
      <c r="AS178" s="24">
        <f t="shared" si="54"/>
        <v>588660</v>
      </c>
      <c r="AU178" s="95"/>
      <c r="AV178" s="83" t="s">
        <v>308</v>
      </c>
      <c r="AW178" s="84"/>
      <c r="AX178" s="23"/>
      <c r="AY178" s="24">
        <f t="shared" si="55"/>
        <v>0</v>
      </c>
      <c r="BA178" s="95"/>
      <c r="BB178" s="83" t="s">
        <v>308</v>
      </c>
      <c r="BC178" s="84"/>
      <c r="BD178" s="23"/>
      <c r="BE178" s="24">
        <f t="shared" si="56"/>
        <v>0</v>
      </c>
      <c r="BG178" s="95"/>
      <c r="BH178" s="83" t="s">
        <v>308</v>
      </c>
      <c r="BI178" s="84"/>
      <c r="BJ178" s="23"/>
      <c r="BK178" s="24">
        <f t="shared" si="57"/>
        <v>8555</v>
      </c>
    </row>
    <row r="179" spans="2:63" x14ac:dyDescent="0.25">
      <c r="B179" s="95"/>
      <c r="C179" s="83" t="s">
        <v>350</v>
      </c>
      <c r="D179" s="84"/>
      <c r="E179" s="23"/>
      <c r="F179" s="24">
        <f t="shared" ref="F179" si="58">IF(SUMIFS(E$49:E$150,C$49:C$150,C179)-SUMIFS(F$49:F$150,C$49:C$150,C179)&lt;0,-SUMIFS(E$49:E$150,C$49:C$150,C179)+SUMIFS(F$49:F$150,C$49:C$150,C179),0)</f>
        <v>0</v>
      </c>
      <c r="K179" s="95"/>
      <c r="L179" s="83" t="s">
        <v>350</v>
      </c>
      <c r="M179" s="84"/>
      <c r="N179" s="23"/>
      <c r="O179" s="24">
        <f t="shared" si="49"/>
        <v>0</v>
      </c>
      <c r="Q179" s="95"/>
      <c r="R179" s="83" t="s">
        <v>350</v>
      </c>
      <c r="S179" s="84"/>
      <c r="T179" s="23"/>
      <c r="U179" s="24">
        <f t="shared" si="50"/>
        <v>0</v>
      </c>
      <c r="W179" s="95"/>
      <c r="X179" s="83" t="s">
        <v>350</v>
      </c>
      <c r="Y179" s="84"/>
      <c r="Z179" s="23"/>
      <c r="AA179" s="24">
        <f t="shared" si="51"/>
        <v>0</v>
      </c>
      <c r="AC179" s="95"/>
      <c r="AD179" s="83" t="s">
        <v>350</v>
      </c>
      <c r="AE179" s="84"/>
      <c r="AF179" s="23"/>
      <c r="AG179" s="24">
        <f t="shared" si="52"/>
        <v>0</v>
      </c>
      <c r="AI179" s="95"/>
      <c r="AJ179" s="83" t="s">
        <v>350</v>
      </c>
      <c r="AK179" s="84"/>
      <c r="AL179" s="23"/>
      <c r="AM179" s="24">
        <f t="shared" si="53"/>
        <v>0</v>
      </c>
      <c r="AO179" s="95"/>
      <c r="AP179" s="83" t="s">
        <v>350</v>
      </c>
      <c r="AQ179" s="84"/>
      <c r="AR179" s="23"/>
      <c r="AS179" s="24">
        <f t="shared" si="54"/>
        <v>0</v>
      </c>
      <c r="AU179" s="95"/>
      <c r="AV179" s="83" t="s">
        <v>350</v>
      </c>
      <c r="AW179" s="84"/>
      <c r="AX179" s="23"/>
      <c r="AY179" s="24">
        <f t="shared" si="55"/>
        <v>0</v>
      </c>
      <c r="BA179" s="95"/>
      <c r="BB179" s="83" t="s">
        <v>350</v>
      </c>
      <c r="BC179" s="84"/>
      <c r="BD179" s="23"/>
      <c r="BE179" s="24">
        <f t="shared" si="56"/>
        <v>0</v>
      </c>
      <c r="BG179" s="95"/>
      <c r="BH179" s="83" t="s">
        <v>350</v>
      </c>
      <c r="BI179" s="84"/>
      <c r="BJ179" s="23"/>
      <c r="BK179" s="24">
        <f t="shared" si="57"/>
        <v>0</v>
      </c>
    </row>
    <row r="180" spans="2:63" x14ac:dyDescent="0.25">
      <c r="B180" s="95"/>
      <c r="C180" s="83" t="s">
        <v>325</v>
      </c>
      <c r="D180" s="82"/>
      <c r="E180" s="23"/>
      <c r="F180" s="24">
        <f t="shared" si="48"/>
        <v>0</v>
      </c>
      <c r="H180" s="217"/>
      <c r="K180" s="95"/>
      <c r="L180" s="83" t="s">
        <v>325</v>
      </c>
      <c r="M180" s="82"/>
      <c r="N180" s="23"/>
      <c r="O180" s="24">
        <f t="shared" si="49"/>
        <v>0</v>
      </c>
      <c r="Q180" s="95"/>
      <c r="R180" s="83" t="s">
        <v>325</v>
      </c>
      <c r="S180" s="82"/>
      <c r="T180" s="23"/>
      <c r="U180" s="24">
        <f t="shared" si="50"/>
        <v>0</v>
      </c>
      <c r="W180" s="95"/>
      <c r="X180" s="83" t="s">
        <v>325</v>
      </c>
      <c r="Y180" s="82"/>
      <c r="Z180" s="23"/>
      <c r="AA180" s="24">
        <f t="shared" si="51"/>
        <v>0</v>
      </c>
      <c r="AC180" s="95"/>
      <c r="AD180" s="83" t="s">
        <v>325</v>
      </c>
      <c r="AE180" s="82"/>
      <c r="AF180" s="23"/>
      <c r="AG180" s="24">
        <f t="shared" si="52"/>
        <v>0</v>
      </c>
      <c r="AI180" s="95"/>
      <c r="AJ180" s="83" t="s">
        <v>325</v>
      </c>
      <c r="AK180" s="82"/>
      <c r="AL180" s="23"/>
      <c r="AM180" s="24">
        <f t="shared" si="53"/>
        <v>0</v>
      </c>
      <c r="AO180" s="95"/>
      <c r="AP180" s="83" t="s">
        <v>325</v>
      </c>
      <c r="AQ180" s="82"/>
      <c r="AR180" s="23"/>
      <c r="AS180" s="24">
        <f t="shared" si="54"/>
        <v>0</v>
      </c>
      <c r="AU180" s="95"/>
      <c r="AV180" s="83" t="s">
        <v>325</v>
      </c>
      <c r="AW180" s="82"/>
      <c r="AX180" s="23"/>
      <c r="AY180" s="24">
        <f t="shared" si="55"/>
        <v>0</v>
      </c>
      <c r="BA180" s="95"/>
      <c r="BB180" s="83" t="s">
        <v>325</v>
      </c>
      <c r="BC180" s="82"/>
      <c r="BD180" s="23"/>
      <c r="BE180" s="24">
        <f t="shared" si="56"/>
        <v>0</v>
      </c>
      <c r="BG180" s="95"/>
      <c r="BH180" s="83" t="s">
        <v>325</v>
      </c>
      <c r="BI180" s="82"/>
      <c r="BJ180" s="23"/>
      <c r="BK180" s="24">
        <f t="shared" si="57"/>
        <v>0</v>
      </c>
    </row>
    <row r="181" spans="2:63" x14ac:dyDescent="0.25">
      <c r="B181" s="95"/>
      <c r="C181" s="346" t="s">
        <v>328</v>
      </c>
      <c r="D181" s="82"/>
      <c r="E181" s="23"/>
      <c r="F181" s="24">
        <f t="shared" si="48"/>
        <v>0</v>
      </c>
      <c r="K181" s="95"/>
      <c r="L181" s="346" t="s">
        <v>328</v>
      </c>
      <c r="M181" s="82"/>
      <c r="N181" s="23"/>
      <c r="O181" s="24">
        <f t="shared" si="49"/>
        <v>5000</v>
      </c>
      <c r="Q181" s="95"/>
      <c r="R181" s="346" t="s">
        <v>328</v>
      </c>
      <c r="S181" s="82"/>
      <c r="T181" s="23"/>
      <c r="U181" s="24">
        <f t="shared" si="50"/>
        <v>16000</v>
      </c>
      <c r="W181" s="95"/>
      <c r="X181" s="346" t="s">
        <v>328</v>
      </c>
      <c r="Y181" s="82"/>
      <c r="Z181" s="23"/>
      <c r="AA181" s="24">
        <f t="shared" si="51"/>
        <v>1000</v>
      </c>
      <c r="AC181" s="95"/>
      <c r="AD181" s="346" t="s">
        <v>328</v>
      </c>
      <c r="AE181" s="82"/>
      <c r="AF181" s="23"/>
      <c r="AG181" s="24">
        <f t="shared" si="52"/>
        <v>37500</v>
      </c>
      <c r="AI181" s="95"/>
      <c r="AJ181" s="346" t="s">
        <v>328</v>
      </c>
      <c r="AK181" s="82"/>
      <c r="AL181" s="23"/>
      <c r="AM181" s="24">
        <f t="shared" si="53"/>
        <v>0</v>
      </c>
      <c r="AO181" s="95"/>
      <c r="AP181" s="346" t="s">
        <v>328</v>
      </c>
      <c r="AQ181" s="82"/>
      <c r="AR181" s="23"/>
      <c r="AS181" s="24">
        <f t="shared" si="54"/>
        <v>0</v>
      </c>
      <c r="AU181" s="95"/>
      <c r="AV181" s="346" t="s">
        <v>328</v>
      </c>
      <c r="AW181" s="82"/>
      <c r="AX181" s="23"/>
      <c r="AY181" s="24">
        <f t="shared" si="55"/>
        <v>6500</v>
      </c>
      <c r="BA181" s="95"/>
      <c r="BB181" s="346" t="s">
        <v>328</v>
      </c>
      <c r="BC181" s="82"/>
      <c r="BD181" s="23"/>
      <c r="BE181" s="24">
        <f t="shared" si="56"/>
        <v>30000</v>
      </c>
      <c r="BG181" s="95"/>
      <c r="BH181" s="346" t="s">
        <v>328</v>
      </c>
      <c r="BI181" s="82"/>
      <c r="BJ181" s="23"/>
      <c r="BK181" s="24">
        <f t="shared" si="57"/>
        <v>0</v>
      </c>
    </row>
    <row r="182" spans="2:63" x14ac:dyDescent="0.25">
      <c r="B182" s="95"/>
      <c r="C182" s="83" t="s">
        <v>323</v>
      </c>
      <c r="D182" s="82"/>
      <c r="E182" s="23"/>
      <c r="F182" s="24">
        <f>IF(SUMIFS(E$49:E$150,C$49:C$150,C182)-SUMIFS(F$49:F$150,C$49:C$150,C182)&lt;0,-SUMIFS(E$49:E$150,C$49:C$150,C182)+SUMIFS(F$49:F$150,C$49:C$150,C182),0)</f>
        <v>98630</v>
      </c>
      <c r="K182" s="86"/>
      <c r="L182" s="83" t="s">
        <v>323</v>
      </c>
      <c r="M182" s="82"/>
      <c r="N182" s="23"/>
      <c r="O182" s="24">
        <f>IF(SUMIFS(N$49:N$150,L$49:L$150,L182)-SUMIFS(O$49:O$150,L$49:L$150,L182)&lt;0,-SUMIFS(N$49:N$150,L$49:L$150,L182)+SUMIFS(O$49:O$150,L$49:L$150,L182),0)</f>
        <v>0</v>
      </c>
      <c r="Q182" s="86"/>
      <c r="R182" s="83" t="s">
        <v>323</v>
      </c>
      <c r="S182" s="82"/>
      <c r="T182" s="23"/>
      <c r="U182" s="24">
        <f>IF(SUMIFS(T$49:T$150,R$49:R$150,R182)-SUMIFS(U$49:U$150,R$49:R$150,R182)&lt;0,-SUMIFS(T$49:T$150,R$49:R$150,R182)+SUMIFS(U$49:U$150,R$49:R$150,R182),0)</f>
        <v>20060</v>
      </c>
      <c r="W182" s="86"/>
      <c r="X182" s="83" t="s">
        <v>323</v>
      </c>
      <c r="Y182" s="82"/>
      <c r="Z182" s="23"/>
      <c r="AA182" s="24">
        <f>IF(SUMIFS(Z$49:Z$150,X$49:X$150,X182)-SUMIFS(AA$49:AA$150,X$49:X$150,X182)&lt;0,-SUMIFS(Z$49:Z$150,X$49:X$150,X182)+SUMIFS(AA$49:AA$150,X$49:X$150,X182),0)</f>
        <v>0</v>
      </c>
      <c r="AC182" s="86"/>
      <c r="AD182" s="83" t="s">
        <v>323</v>
      </c>
      <c r="AE182" s="82"/>
      <c r="AF182" s="23"/>
      <c r="AG182" s="24">
        <f>IF(SUMIFS(AF$49:AF$150,AD$49:AD$150,AD182)-SUMIFS(AG$49:AG$150,AD$49:AD$150,AD182)&lt;0,-SUMIFS(AF$49:AF$150,AD$49:AD$150,AD182)+SUMIFS(AG$49:AG$150,AD$49:AD$150,AD182),0)</f>
        <v>39876</v>
      </c>
      <c r="AI182" s="86"/>
      <c r="AJ182" s="83" t="s">
        <v>323</v>
      </c>
      <c r="AK182" s="82"/>
      <c r="AL182" s="23"/>
      <c r="AM182" s="24">
        <f>IF(SUMIFS(AL$49:AL$150,AJ$49:AJ$150,AJ182)-SUMIFS(AM$49:AM$150,AJ$49:AJ$150,AJ182)&lt;0,-SUMIFS(AL$49:AL$150,AJ$49:AJ$150,AJ182)+SUMIFS(AM$49:AM$150,AJ$49:AJ$150,AJ182),0)</f>
        <v>9980</v>
      </c>
      <c r="AO182" s="86"/>
      <c r="AP182" s="83" t="s">
        <v>323</v>
      </c>
      <c r="AQ182" s="82"/>
      <c r="AR182" s="23"/>
      <c r="AS182" s="24">
        <f>IF(SUMIFS(AR$49:AR$150,AP$49:AP$150,AP182)-SUMIFS(AS$49:AS$150,AP$49:AP$150,AP182)&lt;0,-SUMIFS(AR$49:AR$150,AP$49:AP$150,AP182)+SUMIFS(AS$49:AS$150,AP$49:AP$150,AP182),0)</f>
        <v>0</v>
      </c>
      <c r="AU182" s="86"/>
      <c r="AV182" s="83" t="s">
        <v>323</v>
      </c>
      <c r="AW182" s="82"/>
      <c r="AX182" s="23"/>
      <c r="AY182" s="24">
        <f>IF(SUMIFS(AX$49:AX$150,AV$49:AV$150,AV182)-SUMIFS(AY$49:AY$150,AV$49:AV$150,AV182)&lt;0,-SUMIFS(AX$49:AX$150,AV$49:AV$150,AV182)+SUMIFS(AY$49:AY$150,AV$49:AV$150,AV182),0)</f>
        <v>0</v>
      </c>
      <c r="BA182" s="86"/>
      <c r="BB182" s="83" t="s">
        <v>323</v>
      </c>
      <c r="BC182" s="82"/>
      <c r="BD182" s="23"/>
      <c r="BE182" s="24">
        <f>IF(SUMIFS(BD$49:BD$150,BB$49:BB$150,BB182)-SUMIFS(BE$49:BE$150,BB$49:BB$150,BB182)&lt;0,-SUMIFS(BD$49:BD$150,BB$49:BB$150,BB182)+SUMIFS(BE$49:BE$150,BB$49:BB$150,BB182),0)</f>
        <v>16450</v>
      </c>
      <c r="BG182" s="86"/>
      <c r="BH182" s="83" t="s">
        <v>323</v>
      </c>
      <c r="BI182" s="82"/>
      <c r="BJ182" s="23"/>
      <c r="BK182" s="24">
        <f>IF(SUMIFS(BJ$49:BJ$150,BH$49:BH$150,BH182)-SUMIFS(BK$49:BK$150,BH$49:BH$150,BH182)&lt;0,-SUMIFS(BJ$49:BJ$150,BH$49:BH$150,BH182)+SUMIFS(BK$49:BK$150,BH$49:BH$150,BH182),0)</f>
        <v>0</v>
      </c>
    </row>
    <row r="183" spans="2:63" x14ac:dyDescent="0.25">
      <c r="B183" s="95"/>
      <c r="C183" s="347" t="s">
        <v>253</v>
      </c>
      <c r="D183" s="50"/>
      <c r="E183" s="23"/>
      <c r="F183" s="24">
        <f t="shared" ref="F183:F185" si="59">IF(SUMIFS(E$49:E$150,C$49:C$150,C183)-SUMIFS(F$49:F$150,C$49:C$150,C183)&lt;0,-SUMIFS(E$49:E$150,C$49:C$150,C183)+SUMIFS(F$49:F$150,C$49:C$150,C183),0)</f>
        <v>420</v>
      </c>
      <c r="K183" s="95"/>
      <c r="L183" s="347" t="s">
        <v>253</v>
      </c>
      <c r="M183" s="50"/>
      <c r="N183" s="23"/>
      <c r="O183" s="24">
        <f t="shared" ref="O183:O185" si="60">IF(SUMIFS(N$49:N$150,L$49:L$150,L183)-SUMIFS(O$49:O$150,L$49:L$150,L183)&lt;0,-SUMIFS(N$49:N$150,L$49:L$150,L183)+SUMIFS(O$49:O$150,L$49:L$150,L183),0)</f>
        <v>1860</v>
      </c>
      <c r="Q183" s="95"/>
      <c r="R183" s="347" t="s">
        <v>253</v>
      </c>
      <c r="S183" s="50"/>
      <c r="T183" s="23"/>
      <c r="U183" s="24">
        <f t="shared" ref="U183:U185" si="61">IF(SUMIFS(T$49:T$150,R$49:R$150,R183)-SUMIFS(U$49:U$150,R$49:R$150,R183)&lt;0,-SUMIFS(T$49:T$150,R$49:R$150,R183)+SUMIFS(U$49:U$150,R$49:R$150,R183),0)</f>
        <v>7860</v>
      </c>
      <c r="W183" s="95"/>
      <c r="X183" s="347" t="s">
        <v>253</v>
      </c>
      <c r="Y183" s="50"/>
      <c r="Z183" s="23"/>
      <c r="AA183" s="24">
        <f t="shared" ref="AA183:AA185" si="62">IF(SUMIFS(Z$49:Z$150,X$49:X$150,X183)-SUMIFS(AA$49:AA$150,X$49:X$150,X183)&lt;0,-SUMIFS(Z$49:Z$150,X$49:X$150,X183)+SUMIFS(AA$49:AA$150,X$49:X$150,X183),0)</f>
        <v>1549.2</v>
      </c>
      <c r="AC183" s="95"/>
      <c r="AD183" s="347" t="s">
        <v>253</v>
      </c>
      <c r="AE183" s="50"/>
      <c r="AF183" s="23"/>
      <c r="AG183" s="24">
        <f t="shared" ref="AG183:AG185" si="63">IF(SUMIFS(AF$49:AF$150,AD$49:AD$150,AD183)-SUMIFS(AG$49:AG$150,AD$49:AD$150,AD183)&lt;0,-SUMIFS(AF$49:AF$150,AD$49:AD$150,AD183)+SUMIFS(AG$49:AG$150,AD$49:AD$150,AD183),0)</f>
        <v>13044</v>
      </c>
      <c r="AI183" s="95"/>
      <c r="AJ183" s="347" t="s">
        <v>253</v>
      </c>
      <c r="AK183" s="50"/>
      <c r="AL183" s="23"/>
      <c r="AM183" s="24">
        <f t="shared" ref="AM183:AM185" si="64">IF(SUMIFS(AL$49:AL$150,AJ$49:AJ$150,AJ183)-SUMIFS(AM$49:AM$150,AJ$49:AJ$150,AJ183)&lt;0,-SUMIFS(AL$49:AL$150,AJ$49:AJ$150,AJ183)+SUMIFS(AM$49:AM$150,AJ$49:AJ$150,AJ183),0)</f>
        <v>0</v>
      </c>
      <c r="AO183" s="95"/>
      <c r="AP183" s="347" t="s">
        <v>253</v>
      </c>
      <c r="AQ183" s="50"/>
      <c r="AR183" s="23"/>
      <c r="AS183" s="24">
        <f t="shared" ref="AS183:AS185" si="65">IF(SUMIFS(AR$49:AR$150,AP$49:AP$150,AP183)-SUMIFS(AS$49:AS$150,AP$49:AP$150,AP183)&lt;0,-SUMIFS(AR$49:AR$150,AP$49:AP$150,AP183)+SUMIFS(AS$49:AS$150,AP$49:AP$150,AP183),0)</f>
        <v>3600</v>
      </c>
      <c r="AU183" s="95"/>
      <c r="AV183" s="347" t="s">
        <v>253</v>
      </c>
      <c r="AW183" s="50"/>
      <c r="AX183" s="23"/>
      <c r="AY183" s="24">
        <f t="shared" ref="AY183:AY185" si="66">IF(SUMIFS(AX$49:AX$150,AV$49:AV$150,AV183)-SUMIFS(AY$49:AY$150,AV$49:AV$150,AV183)&lt;0,-SUMIFS(AX$49:AX$150,AV$49:AV$150,AV183)+SUMIFS(AY$49:AY$150,AV$49:AV$150,AV183),0)</f>
        <v>3390</v>
      </c>
      <c r="BA183" s="95"/>
      <c r="BB183" s="347" t="s">
        <v>253</v>
      </c>
      <c r="BC183" s="50"/>
      <c r="BD183" s="23"/>
      <c r="BE183" s="24">
        <f t="shared" ref="BE183:BE185" si="67">IF(SUMIFS(BD$49:BD$150,BB$49:BB$150,BB183)-SUMIFS(BE$49:BE$150,BB$49:BB$150,BB183)&lt;0,-SUMIFS(BD$49:BD$150,BB$49:BB$150,BB183)+SUMIFS(BE$49:BE$150,BB$49:BB$150,BB183),0)</f>
        <v>10650</v>
      </c>
      <c r="BG183" s="95"/>
      <c r="BH183" s="347" t="s">
        <v>253</v>
      </c>
      <c r="BI183" s="50"/>
      <c r="BJ183" s="23"/>
      <c r="BK183" s="24">
        <f t="shared" ref="BK183:BK185" si="68">IF(SUMIFS(BJ$49:BJ$150,BH$49:BH$150,BH183)-SUMIFS(BK$49:BK$150,BH$49:BH$150,BH183)&lt;0,-SUMIFS(BJ$49:BJ$150,BH$49:BH$150,BH183)+SUMIFS(BK$49:BK$150,BH$49:BH$150,BH183),0)</f>
        <v>0</v>
      </c>
    </row>
    <row r="184" spans="2:63" x14ac:dyDescent="0.25">
      <c r="B184" s="95"/>
      <c r="C184" s="347" t="s">
        <v>337</v>
      </c>
      <c r="D184" s="50"/>
      <c r="E184" s="23"/>
      <c r="F184" s="24">
        <f t="shared" si="59"/>
        <v>4060</v>
      </c>
      <c r="K184" s="95"/>
      <c r="L184" s="347" t="s">
        <v>337</v>
      </c>
      <c r="M184" s="50"/>
      <c r="N184" s="23"/>
      <c r="O184" s="24">
        <f t="shared" si="60"/>
        <v>0</v>
      </c>
      <c r="Q184" s="95"/>
      <c r="R184" s="347" t="s">
        <v>337</v>
      </c>
      <c r="S184" s="50"/>
      <c r="T184" s="23"/>
      <c r="U184" s="24">
        <f t="shared" si="61"/>
        <v>0</v>
      </c>
      <c r="W184" s="95"/>
      <c r="X184" s="347" t="s">
        <v>337</v>
      </c>
      <c r="Y184" s="50"/>
      <c r="Z184" s="23"/>
      <c r="AA184" s="24">
        <f t="shared" si="62"/>
        <v>0</v>
      </c>
      <c r="AC184" s="95"/>
      <c r="AD184" s="347" t="s">
        <v>337</v>
      </c>
      <c r="AE184" s="50"/>
      <c r="AF184" s="23"/>
      <c r="AG184" s="24">
        <f t="shared" si="63"/>
        <v>0</v>
      </c>
      <c r="AI184" s="95"/>
      <c r="AJ184" s="347" t="s">
        <v>337</v>
      </c>
      <c r="AK184" s="50"/>
      <c r="AL184" s="23"/>
      <c r="AM184" s="24">
        <f t="shared" si="64"/>
        <v>0</v>
      </c>
      <c r="AO184" s="95"/>
      <c r="AP184" s="347" t="s">
        <v>337</v>
      </c>
      <c r="AQ184" s="50"/>
      <c r="AR184" s="23"/>
      <c r="AS184" s="24">
        <f t="shared" si="65"/>
        <v>0</v>
      </c>
      <c r="AU184" s="95"/>
      <c r="AV184" s="347" t="s">
        <v>337</v>
      </c>
      <c r="AW184" s="50"/>
      <c r="AX184" s="23"/>
      <c r="AY184" s="24">
        <f t="shared" si="66"/>
        <v>578660</v>
      </c>
      <c r="BA184" s="95"/>
      <c r="BB184" s="347" t="s">
        <v>337</v>
      </c>
      <c r="BC184" s="50"/>
      <c r="BD184" s="23"/>
      <c r="BE184" s="24">
        <f t="shared" si="67"/>
        <v>0</v>
      </c>
      <c r="BG184" s="95"/>
      <c r="BH184" s="347" t="s">
        <v>337</v>
      </c>
      <c r="BI184" s="50"/>
      <c r="BJ184" s="23"/>
      <c r="BK184" s="24">
        <f t="shared" si="68"/>
        <v>0</v>
      </c>
    </row>
    <row r="185" spans="2:63" x14ac:dyDescent="0.25">
      <c r="B185" s="95"/>
      <c r="C185" s="348" t="s">
        <v>324</v>
      </c>
      <c r="D185" s="50"/>
      <c r="E185" s="23"/>
      <c r="F185" s="24">
        <f t="shared" si="59"/>
        <v>0</v>
      </c>
      <c r="H185" s="181"/>
      <c r="K185" s="86"/>
      <c r="L185" s="348" t="s">
        <v>324</v>
      </c>
      <c r="M185" s="50"/>
      <c r="N185" s="23"/>
      <c r="O185" s="24">
        <f t="shared" si="60"/>
        <v>0</v>
      </c>
      <c r="Q185" s="86"/>
      <c r="R185" s="348" t="s">
        <v>324</v>
      </c>
      <c r="S185" s="50"/>
      <c r="T185" s="23"/>
      <c r="U185" s="24">
        <f t="shared" si="61"/>
        <v>0</v>
      </c>
      <c r="W185" s="86"/>
      <c r="X185" s="348" t="s">
        <v>324</v>
      </c>
      <c r="Y185" s="50"/>
      <c r="Z185" s="23"/>
      <c r="AA185" s="24">
        <f t="shared" si="62"/>
        <v>0</v>
      </c>
      <c r="AC185" s="86"/>
      <c r="AD185" s="348" t="s">
        <v>324</v>
      </c>
      <c r="AE185" s="50"/>
      <c r="AF185" s="23"/>
      <c r="AG185" s="24">
        <f t="shared" si="63"/>
        <v>0</v>
      </c>
      <c r="AI185" s="86"/>
      <c r="AJ185" s="348" t="s">
        <v>324</v>
      </c>
      <c r="AK185" s="50"/>
      <c r="AL185" s="23"/>
      <c r="AM185" s="24">
        <f t="shared" si="64"/>
        <v>0</v>
      </c>
      <c r="AO185" s="86"/>
      <c r="AP185" s="348" t="s">
        <v>324</v>
      </c>
      <c r="AQ185" s="50"/>
      <c r="AR185" s="23"/>
      <c r="AS185" s="24">
        <f t="shared" si="65"/>
        <v>0</v>
      </c>
      <c r="AU185" s="86"/>
      <c r="AV185" s="348" t="s">
        <v>324</v>
      </c>
      <c r="AW185" s="50"/>
      <c r="AX185" s="23"/>
      <c r="AY185" s="24">
        <f t="shared" si="66"/>
        <v>0</v>
      </c>
      <c r="BA185" s="86"/>
      <c r="BB185" s="348" t="s">
        <v>324</v>
      </c>
      <c r="BC185" s="50"/>
      <c r="BD185" s="23"/>
      <c r="BE185" s="24">
        <f t="shared" si="67"/>
        <v>0</v>
      </c>
      <c r="BG185" s="86"/>
      <c r="BH185" s="348" t="s">
        <v>324</v>
      </c>
      <c r="BI185" s="50"/>
      <c r="BJ185" s="23"/>
      <c r="BK185" s="24">
        <f t="shared" si="68"/>
        <v>0</v>
      </c>
    </row>
    <row r="186" spans="2:63" x14ac:dyDescent="0.25">
      <c r="B186" s="95"/>
      <c r="C186" s="349" t="s">
        <v>32</v>
      </c>
      <c r="D186" s="99"/>
      <c r="E186" s="26">
        <f>+SUM(E177:E185)</f>
        <v>0</v>
      </c>
      <c r="F186" s="27">
        <f>+SUM(F177:F185)</f>
        <v>103110</v>
      </c>
      <c r="H186" s="181"/>
      <c r="K186" s="87"/>
      <c r="L186" s="349" t="s">
        <v>32</v>
      </c>
      <c r="M186" s="99"/>
      <c r="N186" s="26">
        <f>+SUM(N177:N185)</f>
        <v>0</v>
      </c>
      <c r="O186" s="27">
        <f>+SUM(O177:O185)</f>
        <v>6860</v>
      </c>
      <c r="Q186" s="87"/>
      <c r="R186" s="349" t="s">
        <v>32</v>
      </c>
      <c r="S186" s="99"/>
      <c r="T186" s="26">
        <f>+SUM(T177:T185)</f>
        <v>0</v>
      </c>
      <c r="U186" s="27">
        <f>+SUM(U177:U185)</f>
        <v>43920</v>
      </c>
      <c r="W186" s="87"/>
      <c r="X186" s="349" t="s">
        <v>32</v>
      </c>
      <c r="Y186" s="99"/>
      <c r="Z186" s="26">
        <f>+SUM(Z177:Z185)</f>
        <v>0</v>
      </c>
      <c r="AA186" s="27">
        <f>+SUM(AA177:AA185)</f>
        <v>42239.199999999997</v>
      </c>
      <c r="AC186" s="87"/>
      <c r="AD186" s="349" t="s">
        <v>32</v>
      </c>
      <c r="AE186" s="99"/>
      <c r="AF186" s="26">
        <f>+SUM(AF177:AF185)</f>
        <v>0</v>
      </c>
      <c r="AG186" s="27">
        <f>+SUM(AG177:AG185)</f>
        <v>90420</v>
      </c>
      <c r="AI186" s="87"/>
      <c r="AJ186" s="349" t="s">
        <v>32</v>
      </c>
      <c r="AK186" s="99"/>
      <c r="AL186" s="26">
        <f>+SUM(AL177:AL185)</f>
        <v>0</v>
      </c>
      <c r="AM186" s="27">
        <f>+SUM(AM177:AM185)</f>
        <v>9980</v>
      </c>
      <c r="AO186" s="87"/>
      <c r="AP186" s="349" t="s">
        <v>32</v>
      </c>
      <c r="AQ186" s="99"/>
      <c r="AR186" s="26">
        <f>+SUM(AR177:AR185)</f>
        <v>0</v>
      </c>
      <c r="AS186" s="27">
        <f>+SUM(AS177:AS185)</f>
        <v>647100</v>
      </c>
      <c r="AU186" s="87"/>
      <c r="AV186" s="349" t="s">
        <v>32</v>
      </c>
      <c r="AW186" s="99"/>
      <c r="AX186" s="26">
        <f>+SUM(AX177:AX185)</f>
        <v>0</v>
      </c>
      <c r="AY186" s="27">
        <f>+SUM(AY177:AY185)</f>
        <v>588550</v>
      </c>
      <c r="BA186" s="87"/>
      <c r="BB186" s="349" t="s">
        <v>32</v>
      </c>
      <c r="BC186" s="99"/>
      <c r="BD186" s="26">
        <f>+SUM(BD177:BD185)</f>
        <v>0</v>
      </c>
      <c r="BE186" s="27">
        <f>+SUM(BE177:BE185)</f>
        <v>57100</v>
      </c>
      <c r="BG186" s="87"/>
      <c r="BH186" s="349" t="s">
        <v>32</v>
      </c>
      <c r="BI186" s="99"/>
      <c r="BJ186" s="26">
        <f>+SUM(BJ177:BJ185)</f>
        <v>0</v>
      </c>
      <c r="BK186" s="27">
        <f>+SUM(BK177:BK185)</f>
        <v>28555</v>
      </c>
    </row>
    <row r="187" spans="2:63" x14ac:dyDescent="0.25">
      <c r="B187" s="85" t="s">
        <v>33</v>
      </c>
      <c r="C187" s="88" t="s">
        <v>329</v>
      </c>
      <c r="D187" s="89"/>
      <c r="E187" s="9">
        <f>+SUMIFS(E$49:E$150,C$49:C$150,C187)-SUMIFS(F$49:F$150,C$49:C$150,C187)</f>
        <v>1000</v>
      </c>
      <c r="F187" s="22"/>
      <c r="H187" s="181"/>
      <c r="K187" s="85" t="s">
        <v>33</v>
      </c>
      <c r="L187" s="88" t="s">
        <v>329</v>
      </c>
      <c r="M187" s="89"/>
      <c r="N187" s="9">
        <f>+SUMIFS(N$49:N$150,L$49:L$150,L187)-SUMIFS(O$49:O$150,L$49:L$150,L187)</f>
        <v>0</v>
      </c>
      <c r="O187" s="22"/>
      <c r="Q187" s="85" t="s">
        <v>33</v>
      </c>
      <c r="R187" s="88" t="s">
        <v>329</v>
      </c>
      <c r="S187" s="89"/>
      <c r="T187" s="9">
        <f>+SUMIFS(T$49:T$150,R$49:R$150,R187)-SUMIFS(U$49:U$150,R$49:R$150,R187)</f>
        <v>3000</v>
      </c>
      <c r="U187" s="22"/>
      <c r="W187" s="85" t="s">
        <v>33</v>
      </c>
      <c r="X187" s="88" t="s">
        <v>329</v>
      </c>
      <c r="Y187" s="89"/>
      <c r="Z187" s="9">
        <f>+SUMIFS(Z$49:Z$150,X$49:X$150,X187)-SUMIFS(AA$49:AA$150,X$49:X$150,X187)</f>
        <v>0</v>
      </c>
      <c r="AA187" s="22"/>
      <c r="AC187" s="85" t="s">
        <v>33</v>
      </c>
      <c r="AD187" s="88" t="s">
        <v>329</v>
      </c>
      <c r="AE187" s="89"/>
      <c r="AF187" s="9">
        <f>+SUMIFS(AF$49:AF$150,AD$49:AD$150,AD187)-SUMIFS(AG$49:AG$150,AD$49:AD$150,AD187)</f>
        <v>0</v>
      </c>
      <c r="AG187" s="22"/>
      <c r="AI187" s="85" t="s">
        <v>33</v>
      </c>
      <c r="AJ187" s="88" t="s">
        <v>329</v>
      </c>
      <c r="AK187" s="89"/>
      <c r="AL187" s="9">
        <f>+SUMIFS(AL$49:AL$150,AJ$49:AJ$150,AJ187)-SUMIFS(AM$49:AM$150,AJ$49:AJ$150,AJ187)</f>
        <v>0</v>
      </c>
      <c r="AM187" s="22"/>
      <c r="AO187" s="85" t="s">
        <v>33</v>
      </c>
      <c r="AP187" s="88" t="s">
        <v>329</v>
      </c>
      <c r="AQ187" s="89"/>
      <c r="AR187" s="9">
        <f>+SUMIFS(AR$49:AR$150,AP$49:AP$150,AP187)-SUMIFS(AS$49:AS$150,AP$49:AP$150,AP187)</f>
        <v>0</v>
      </c>
      <c r="AS187" s="22"/>
      <c r="AU187" s="85" t="s">
        <v>33</v>
      </c>
      <c r="AV187" s="88" t="s">
        <v>329</v>
      </c>
      <c r="AW187" s="89"/>
      <c r="AX187" s="9">
        <f>+SUMIFS(AX$49:AX$150,AV$49:AV$150,AV187)-SUMIFS(AY$49:AY$150,AV$49:AV$150,AV187)</f>
        <v>0</v>
      </c>
      <c r="AY187" s="22"/>
      <c r="BA187" s="85" t="s">
        <v>33</v>
      </c>
      <c r="BB187" s="88" t="s">
        <v>329</v>
      </c>
      <c r="BC187" s="89"/>
      <c r="BD187" s="9">
        <f>+SUMIFS(BD$49:BD$150,BB$49:BB$150,BB187)-SUMIFS(BE$49:BE$150,BB$49:BB$150,BB187)</f>
        <v>0</v>
      </c>
      <c r="BE187" s="22"/>
      <c r="BG187" s="85" t="s">
        <v>33</v>
      </c>
      <c r="BH187" s="88" t="s">
        <v>329</v>
      </c>
      <c r="BI187" s="89"/>
      <c r="BJ187" s="9">
        <f>+SUMIFS(BJ$49:BJ$150,BH$49:BH$150,BH187)-SUMIFS(BK$49:BK$150,BH$49:BH$150,BH187)</f>
        <v>350</v>
      </c>
      <c r="BK187" s="22"/>
    </row>
    <row r="188" spans="2:63" x14ac:dyDescent="0.25">
      <c r="B188" s="86"/>
      <c r="C188" s="241" t="s">
        <v>309</v>
      </c>
      <c r="D188" s="242"/>
      <c r="E188" s="23">
        <f>+SUMIFS(E$49:E$150,C$49:C$150,C188)-SUMIFS(F$49:F$150,C$49:C$150,C188)</f>
        <v>600</v>
      </c>
      <c r="F188" s="24"/>
      <c r="H188" s="181"/>
      <c r="K188" s="86"/>
      <c r="L188" s="241" t="s">
        <v>309</v>
      </c>
      <c r="M188" s="242"/>
      <c r="N188" s="23">
        <f>+SUMIFS(N$49:N$150,L$49:L$150,L188)-SUMIFS(O$49:O$150,L$49:L$150,L188)</f>
        <v>780</v>
      </c>
      <c r="O188" s="24"/>
      <c r="Q188" s="86"/>
      <c r="R188" s="241" t="s">
        <v>309</v>
      </c>
      <c r="S188" s="242"/>
      <c r="T188" s="23">
        <f>+SUMIFS(T$49:T$150,R$49:R$150,R188)-SUMIFS(U$49:U$150,R$49:R$150,R188)</f>
        <v>1690</v>
      </c>
      <c r="U188" s="24"/>
      <c r="W188" s="86"/>
      <c r="X188" s="241" t="s">
        <v>309</v>
      </c>
      <c r="Y188" s="242"/>
      <c r="Z188" s="23">
        <f>+SUMIFS(Z$49:Z$150,X$49:X$150,X188)-SUMIFS(AA$49:AA$150,X$49:X$150,X188)</f>
        <v>820.6</v>
      </c>
      <c r="AA188" s="24"/>
      <c r="AC188" s="86"/>
      <c r="AD188" s="241" t="s">
        <v>309</v>
      </c>
      <c r="AE188" s="242"/>
      <c r="AF188" s="23">
        <f>+SUMIFS(AF$49:AF$150,AD$49:AD$150,AD188)-SUMIFS(AG$49:AG$150,AD$49:AD$150,AD188)</f>
        <v>1263</v>
      </c>
      <c r="AG188" s="24"/>
      <c r="AI188" s="86"/>
      <c r="AJ188" s="241" t="s">
        <v>309</v>
      </c>
      <c r="AK188" s="242"/>
      <c r="AL188" s="23">
        <f>+SUMIFS(AL$49:AL$150,AJ$49:AJ$150,AJ188)-SUMIFS(AM$49:AM$150,AJ$49:AJ$150,AJ188)</f>
        <v>-20</v>
      </c>
      <c r="AM188" s="24"/>
      <c r="AO188" s="86"/>
      <c r="AP188" s="241" t="s">
        <v>309</v>
      </c>
      <c r="AQ188" s="242"/>
      <c r="AR188" s="23">
        <f>+SUMIFS(AR$49:AR$150,AP$49:AP$150,AP188)-SUMIFS(AS$49:AS$150,AP$49:AP$150,AP188)</f>
        <v>1900</v>
      </c>
      <c r="AS188" s="24"/>
      <c r="AU188" s="86"/>
      <c r="AV188" s="241" t="s">
        <v>309</v>
      </c>
      <c r="AW188" s="242"/>
      <c r="AX188" s="23">
        <f>+SUMIFS(AX$49:AX$150,AV$49:AV$150,AV188)-SUMIFS(AY$49:AY$150,AV$49:AV$150,AV188)</f>
        <v>1120</v>
      </c>
      <c r="AY188" s="24"/>
      <c r="BA188" s="86"/>
      <c r="BB188" s="241" t="s">
        <v>309</v>
      </c>
      <c r="BC188" s="242"/>
      <c r="BD188" s="23">
        <f>+SUMIFS(BD$49:BD$150,BB$49:BB$150,BB188)-SUMIFS(BE$49:BE$150,BB$49:BB$150,BB188)</f>
        <v>1025</v>
      </c>
      <c r="BE188" s="24"/>
      <c r="BG188" s="86"/>
      <c r="BH188" s="241" t="s">
        <v>309</v>
      </c>
      <c r="BI188" s="242"/>
      <c r="BJ188" s="23">
        <f>+SUMIFS(BJ$49:BJ$150,BH$49:BH$150,BH188)-SUMIFS(BK$49:BK$150,BH$49:BH$150,BH188)</f>
        <v>496.5</v>
      </c>
      <c r="BK188" s="24"/>
    </row>
    <row r="189" spans="2:63" x14ac:dyDescent="0.25">
      <c r="B189" s="86"/>
      <c r="C189" s="241" t="s">
        <v>284</v>
      </c>
      <c r="D189" s="242"/>
      <c r="E189" s="23">
        <f t="shared" ref="E189:E190" si="69">+SUMIFS(E$49:E$150,C$49:C$150,C189)-SUMIFS(F$49:F$150,C$49:C$150,C189)</f>
        <v>210</v>
      </c>
      <c r="F189" s="24"/>
      <c r="H189"/>
      <c r="K189" s="86"/>
      <c r="L189" s="241" t="s">
        <v>284</v>
      </c>
      <c r="M189" s="242"/>
      <c r="N189" s="23">
        <f t="shared" ref="N189:N190" si="70">+SUMIFS(N$49:N$150,L$49:L$150,L189)-SUMIFS(O$49:O$150,L$49:L$150,L189)</f>
        <v>180</v>
      </c>
      <c r="O189" s="24"/>
      <c r="Q189" s="86"/>
      <c r="R189" s="241" t="s">
        <v>284</v>
      </c>
      <c r="S189" s="242"/>
      <c r="T189" s="23">
        <f t="shared" ref="T189:T190" si="71">+SUMIFS(T$49:T$150,R$49:R$150,R189)-SUMIFS(U$49:U$150,R$49:R$150,R189)</f>
        <v>1530</v>
      </c>
      <c r="U189" s="24"/>
      <c r="W189" s="86"/>
      <c r="X189" s="241" t="s">
        <v>284</v>
      </c>
      <c r="Y189" s="242"/>
      <c r="Z189" s="23">
        <f t="shared" ref="Z189:Z190" si="72">+SUMIFS(Z$49:Z$150,X$49:X$150,X189)-SUMIFS(AA$49:AA$150,X$49:X$150,X189)</f>
        <v>624.6</v>
      </c>
      <c r="AA189" s="24"/>
      <c r="AC189" s="86"/>
      <c r="AD189" s="241" t="s">
        <v>284</v>
      </c>
      <c r="AE189" s="242"/>
      <c r="AF189" s="23">
        <f t="shared" ref="AF189:AF190" si="73">+SUMIFS(AF$49:AF$150,AD$49:AD$150,AD189)-SUMIFS(AG$49:AG$150,AD$49:AD$150,AD189)</f>
        <v>897</v>
      </c>
      <c r="AG189" s="24"/>
      <c r="AI189" s="86"/>
      <c r="AJ189" s="241" t="s">
        <v>284</v>
      </c>
      <c r="AK189" s="242"/>
      <c r="AL189" s="23">
        <f t="shared" ref="AL189:AL190" si="74">+SUMIFS(AL$49:AL$150,AJ$49:AJ$150,AJ189)-SUMIFS(AM$49:AM$150,AJ$49:AJ$150,AJ189)</f>
        <v>0</v>
      </c>
      <c r="AM189" s="24"/>
      <c r="AO189" s="86"/>
      <c r="AP189" s="241" t="s">
        <v>284</v>
      </c>
      <c r="AQ189" s="242"/>
      <c r="AR189" s="23">
        <f t="shared" ref="AR189:AR190" si="75">+SUMIFS(AR$49:AR$150,AP$49:AP$150,AP189)-SUMIFS(AS$49:AS$150,AP$49:AP$150,AP189)</f>
        <v>1800</v>
      </c>
      <c r="AS189" s="24"/>
      <c r="AU189" s="86"/>
      <c r="AV189" s="241" t="s">
        <v>284</v>
      </c>
      <c r="AW189" s="242"/>
      <c r="AX189" s="23">
        <f t="shared" ref="AX189:AX190" si="76">+SUMIFS(AX$49:AX$150,AV$49:AV$150,AV189)-SUMIFS(AY$49:AY$150,AV$49:AV$150,AV189)</f>
        <v>720</v>
      </c>
      <c r="AY189" s="24"/>
      <c r="BA189" s="86"/>
      <c r="BB189" s="241" t="s">
        <v>284</v>
      </c>
      <c r="BC189" s="242"/>
      <c r="BD189" s="23">
        <f t="shared" ref="BD189:BD190" si="77">+SUMIFS(BD$49:BD$150,BB$49:BB$150,BB189)-SUMIFS(BE$49:BE$150,BB$49:BB$150,BB189)</f>
        <v>825</v>
      </c>
      <c r="BE189" s="24"/>
      <c r="BG189" s="86"/>
      <c r="BH189" s="241" t="s">
        <v>284</v>
      </c>
      <c r="BI189" s="242"/>
      <c r="BJ189" s="23">
        <f t="shared" ref="BJ189:BJ190" si="78">+SUMIFS(BJ$49:BJ$150,BH$49:BH$150,BH189)-SUMIFS(BK$49:BK$150,BH$49:BH$150,BH189)</f>
        <v>0</v>
      </c>
      <c r="BK189" s="24"/>
    </row>
    <row r="190" spans="2:63" x14ac:dyDescent="0.25">
      <c r="B190" s="86"/>
      <c r="C190" s="241" t="s">
        <v>334</v>
      </c>
      <c r="D190" s="242"/>
      <c r="E190" s="23">
        <f t="shared" si="69"/>
        <v>0</v>
      </c>
      <c r="F190" s="24"/>
      <c r="H190"/>
      <c r="K190" s="86"/>
      <c r="L190" s="241" t="s">
        <v>334</v>
      </c>
      <c r="M190" s="242"/>
      <c r="N190" s="23">
        <f t="shared" si="70"/>
        <v>1500</v>
      </c>
      <c r="O190" s="24"/>
      <c r="Q190" s="86"/>
      <c r="R190" s="241" t="s">
        <v>334</v>
      </c>
      <c r="S190" s="242"/>
      <c r="T190" s="23">
        <f t="shared" si="71"/>
        <v>4800</v>
      </c>
      <c r="U190" s="24"/>
      <c r="W190" s="86"/>
      <c r="X190" s="241" t="s">
        <v>334</v>
      </c>
      <c r="Y190" s="242"/>
      <c r="Z190" s="23">
        <f t="shared" si="72"/>
        <v>300</v>
      </c>
      <c r="AA190" s="24"/>
      <c r="AC190" s="86"/>
      <c r="AD190" s="241" t="s">
        <v>334</v>
      </c>
      <c r="AE190" s="242"/>
      <c r="AF190" s="23">
        <f t="shared" si="73"/>
        <v>11250</v>
      </c>
      <c r="AG190" s="24"/>
      <c r="AI190" s="86"/>
      <c r="AJ190" s="241" t="s">
        <v>334</v>
      </c>
      <c r="AK190" s="242"/>
      <c r="AL190" s="23">
        <f t="shared" si="74"/>
        <v>0</v>
      </c>
      <c r="AM190" s="24"/>
      <c r="AO190" s="86"/>
      <c r="AP190" s="241" t="s">
        <v>334</v>
      </c>
      <c r="AQ190" s="242"/>
      <c r="AR190" s="23">
        <f t="shared" si="75"/>
        <v>0</v>
      </c>
      <c r="AS190" s="24"/>
      <c r="AU190" s="86"/>
      <c r="AV190" s="241" t="s">
        <v>334</v>
      </c>
      <c r="AW190" s="242"/>
      <c r="AX190" s="23">
        <f t="shared" si="76"/>
        <v>1950</v>
      </c>
      <c r="AY190" s="24"/>
      <c r="BA190" s="86"/>
      <c r="BB190" s="241" t="s">
        <v>334</v>
      </c>
      <c r="BC190" s="242"/>
      <c r="BD190" s="23">
        <f t="shared" si="77"/>
        <v>9000</v>
      </c>
      <c r="BE190" s="24"/>
      <c r="BG190" s="86"/>
      <c r="BH190" s="241" t="s">
        <v>334</v>
      </c>
      <c r="BI190" s="242"/>
      <c r="BJ190" s="23">
        <f t="shared" si="78"/>
        <v>0</v>
      </c>
      <c r="BK190" s="24"/>
    </row>
    <row r="191" spans="2:63" x14ac:dyDescent="0.25">
      <c r="B191" s="86"/>
      <c r="C191" s="241" t="s">
        <v>336</v>
      </c>
      <c r="D191" s="242"/>
      <c r="E191" s="23"/>
      <c r="F191" s="28">
        <f>-SUMIFS(E$49:E$150,C$49:C$150,C191)+SUMIFS(F$49:F$150,C$49:C$150,C191)</f>
        <v>0</v>
      </c>
      <c r="H191"/>
      <c r="K191" s="86"/>
      <c r="L191" s="241" t="s">
        <v>336</v>
      </c>
      <c r="M191" s="242"/>
      <c r="N191" s="23"/>
      <c r="O191" s="28">
        <f>-SUMIFS(N$49:N$150,L$49:L$150,L191)+SUMIFS(O$49:O$150,L$49:L$150,L191)</f>
        <v>0</v>
      </c>
      <c r="Q191" s="86"/>
      <c r="R191" s="241" t="s">
        <v>336</v>
      </c>
      <c r="S191" s="242"/>
      <c r="T191" s="23"/>
      <c r="U191" s="28">
        <f>-SUMIFS(T$49:T$150,R$49:R$150,R191)+SUMIFS(U$49:U$150,R$49:R$150,R191)</f>
        <v>0</v>
      </c>
      <c r="W191" s="86"/>
      <c r="X191" s="241" t="s">
        <v>336</v>
      </c>
      <c r="Y191" s="242"/>
      <c r="Z191" s="23"/>
      <c r="AA191" s="28">
        <f>-SUMIFS(Z$49:Z$150,X$49:X$150,X191)+SUMIFS(AA$49:AA$150,X$49:X$150,X191)</f>
        <v>0</v>
      </c>
      <c r="AC191" s="86"/>
      <c r="AD191" s="241" t="s">
        <v>336</v>
      </c>
      <c r="AE191" s="242"/>
      <c r="AF191" s="23"/>
      <c r="AG191" s="28">
        <f>-SUMIFS(AF$49:AF$150,AD$49:AD$150,AD191)+SUMIFS(AG$49:AG$150,AD$49:AD$150,AD191)</f>
        <v>0</v>
      </c>
      <c r="AI191" s="86"/>
      <c r="AJ191" s="241" t="s">
        <v>336</v>
      </c>
      <c r="AK191" s="242"/>
      <c r="AL191" s="23"/>
      <c r="AM191" s="28">
        <f>-SUMIFS(AL$49:AL$150,AJ$49:AJ$150,AJ191)+SUMIFS(AM$49:AM$150,AJ$49:AJ$150,AJ191)</f>
        <v>0</v>
      </c>
      <c r="AO191" s="86"/>
      <c r="AP191" s="241" t="s">
        <v>336</v>
      </c>
      <c r="AQ191" s="242"/>
      <c r="AR191" s="23"/>
      <c r="AS191" s="28">
        <f>-SUMIFS(AR$49:AR$150,AP$49:AP$150,AP191)+SUMIFS(AS$49:AS$150,AP$49:AP$150,AP191)</f>
        <v>0</v>
      </c>
      <c r="AU191" s="86"/>
      <c r="AV191" s="241" t="s">
        <v>336</v>
      </c>
      <c r="AW191" s="242"/>
      <c r="AX191" s="23"/>
      <c r="AY191" s="28">
        <f>-SUMIFS(AX$49:AX$150,AV$49:AV$150,AV191)+SUMIFS(AY$49:AY$150,AV$49:AV$150,AV191)</f>
        <v>0</v>
      </c>
      <c r="BA191" s="86"/>
      <c r="BB191" s="241" t="s">
        <v>336</v>
      </c>
      <c r="BC191" s="242"/>
      <c r="BD191" s="23"/>
      <c r="BE191" s="28">
        <f>-SUMIFS(BD$49:BD$150,BB$49:BB$150,BB191)+SUMIFS(BE$49:BE$150,BB$49:BB$150,BB191)</f>
        <v>0</v>
      </c>
      <c r="BG191" s="86"/>
      <c r="BH191" s="241" t="s">
        <v>336</v>
      </c>
      <c r="BI191" s="242"/>
      <c r="BJ191" s="23"/>
      <c r="BK191" s="28">
        <f>-SUMIFS(BJ$49:BJ$150,BH$49:BH$150,BH191)+SUMIFS(BK$49:BK$150,BH$49:BH$150,BH191)</f>
        <v>30</v>
      </c>
    </row>
    <row r="192" spans="2:63" x14ac:dyDescent="0.25">
      <c r="B192" s="86"/>
      <c r="C192" s="241" t="s">
        <v>333</v>
      </c>
      <c r="D192" s="242"/>
      <c r="E192" s="23"/>
      <c r="F192" s="28">
        <f>-SUMIFS(E$49:E$150,C$49:C$150,C192)+SUMIFS(F$49:F$150,C$49:C$150,C192)</f>
        <v>60</v>
      </c>
      <c r="H192"/>
      <c r="K192" s="86"/>
      <c r="L192" s="241" t="s">
        <v>333</v>
      </c>
      <c r="M192" s="242"/>
      <c r="N192" s="23"/>
      <c r="O192" s="28">
        <f>-SUMIFS(N$49:N$150,L$49:L$150,L192)+SUMIFS(O$49:O$150,L$49:L$150,L192)</f>
        <v>3000</v>
      </c>
      <c r="Q192" s="86"/>
      <c r="R192" s="241" t="s">
        <v>333</v>
      </c>
      <c r="S192" s="242"/>
      <c r="T192" s="23"/>
      <c r="U192" s="28">
        <f>-SUMIFS(T$49:T$150,R$49:R$150,R192)+SUMIFS(U$49:U$150,R$49:R$150,R192)</f>
        <v>9705</v>
      </c>
      <c r="W192" s="86"/>
      <c r="X192" s="241" t="s">
        <v>333</v>
      </c>
      <c r="Y192" s="242"/>
      <c r="Z192" s="23"/>
      <c r="AA192" s="28">
        <f>-SUMIFS(Z$49:Z$150,X$49:X$150,X192)+SUMIFS(AA$49:AA$150,X$49:X$150,X192)</f>
        <v>15</v>
      </c>
      <c r="AC192" s="86"/>
      <c r="AD192" s="241" t="s">
        <v>333</v>
      </c>
      <c r="AE192" s="242"/>
      <c r="AF192" s="23"/>
      <c r="AG192" s="28">
        <f>-SUMIFS(AF$49:AF$150,AD$49:AD$150,AD192)+SUMIFS(AG$49:AG$150,AD$49:AD$150,AD192)</f>
        <v>225</v>
      </c>
      <c r="AI192" s="86"/>
      <c r="AJ192" s="241" t="s">
        <v>333</v>
      </c>
      <c r="AK192" s="242"/>
      <c r="AL192" s="23"/>
      <c r="AM192" s="28">
        <f>-SUMIFS(AL$49:AL$150,AJ$49:AJ$150,AJ192)+SUMIFS(AM$49:AM$150,AJ$49:AJ$150,AJ192)</f>
        <v>115</v>
      </c>
      <c r="AO192" s="86"/>
      <c r="AP192" s="241" t="s">
        <v>333</v>
      </c>
      <c r="AQ192" s="242"/>
      <c r="AR192" s="23"/>
      <c r="AS192" s="28">
        <f>-SUMIFS(AR$49:AR$150,AP$49:AP$150,AP192)+SUMIFS(AS$49:AS$150,AP$49:AP$150,AP192)</f>
        <v>0</v>
      </c>
      <c r="AU192" s="86"/>
      <c r="AV192" s="241" t="s">
        <v>333</v>
      </c>
      <c r="AW192" s="242"/>
      <c r="AX192" s="23"/>
      <c r="AY192" s="28">
        <f>-SUMIFS(AX$49:AX$150,AV$49:AV$150,AV192)+SUMIFS(AY$49:AY$150,AV$49:AV$150,AV192)</f>
        <v>0</v>
      </c>
      <c r="BA192" s="86"/>
      <c r="BB192" s="241" t="s">
        <v>333</v>
      </c>
      <c r="BC192" s="242"/>
      <c r="BD192" s="23"/>
      <c r="BE192" s="28">
        <f>-SUMIFS(BD$49:BD$150,BB$49:BB$150,BB192)+SUMIFS(BE$49:BE$150,BB$49:BB$150,BB192)</f>
        <v>0</v>
      </c>
      <c r="BG192" s="86"/>
      <c r="BH192" s="241" t="s">
        <v>333</v>
      </c>
      <c r="BI192" s="242"/>
      <c r="BJ192" s="23"/>
      <c r="BK192" s="28">
        <f>-SUMIFS(BJ$49:BJ$150,BH$49:BH$150,BH192)+SUMIFS(BK$49:BK$150,BH$49:BH$150,BH192)</f>
        <v>15</v>
      </c>
    </row>
    <row r="193" spans="2:63" x14ac:dyDescent="0.25">
      <c r="B193" s="86"/>
      <c r="C193" s="350" t="s">
        <v>327</v>
      </c>
      <c r="D193" s="49"/>
      <c r="E193" s="11"/>
      <c r="F193" s="28">
        <f>-SUMIFS(E$49:E$150,C$49:C$150,C193)+SUMIFS(F$49:F$150,C$49:C$150,C193)</f>
        <v>2700</v>
      </c>
      <c r="H193"/>
      <c r="K193" s="86"/>
      <c r="L193" s="350" t="s">
        <v>327</v>
      </c>
      <c r="M193" s="49"/>
      <c r="N193" s="11"/>
      <c r="O193" s="28">
        <f>-SUMIFS(N$49:N$150,L$49:L$150,L193)+SUMIFS(O$49:O$150,L$49:L$150,L193)</f>
        <v>3600</v>
      </c>
      <c r="Q193" s="86"/>
      <c r="R193" s="350" t="s">
        <v>327</v>
      </c>
      <c r="S193" s="49"/>
      <c r="T193" s="11"/>
      <c r="U193" s="28">
        <f>-SUMIFS(T$49:T$150,R$49:R$150,R193)+SUMIFS(U$49:U$150,R$49:R$150,R193)</f>
        <v>6100</v>
      </c>
      <c r="W193" s="86"/>
      <c r="X193" s="350" t="s">
        <v>327</v>
      </c>
      <c r="Y193" s="49"/>
      <c r="Z193" s="11"/>
      <c r="AA193" s="28">
        <f>-SUMIFS(Z$49:Z$150,X$49:X$150,X193)+SUMIFS(AA$49:AA$150,X$49:X$150,X193)</f>
        <v>3082</v>
      </c>
      <c r="AC193" s="86"/>
      <c r="AD193" s="350" t="s">
        <v>327</v>
      </c>
      <c r="AE193" s="49"/>
      <c r="AF193" s="11"/>
      <c r="AG193" s="28">
        <f>-SUMIFS(AF$49:AF$150,AD$49:AD$150,AD193)+SUMIFS(AG$49:AG$150,AD$49:AD$150,AD193)</f>
        <v>4990</v>
      </c>
      <c r="AI193" s="86"/>
      <c r="AJ193" s="350" t="s">
        <v>327</v>
      </c>
      <c r="AK193" s="49"/>
      <c r="AL193" s="11"/>
      <c r="AM193" s="28">
        <f>-SUMIFS(AL$49:AL$150,AJ$49:AJ$150,AJ193)+SUMIFS(AM$49:AM$150,AJ$49:AJ$150,AJ193)</f>
        <v>0</v>
      </c>
      <c r="AO193" s="86"/>
      <c r="AP193" s="350" t="s">
        <v>327</v>
      </c>
      <c r="AQ193" s="49"/>
      <c r="AR193" s="11"/>
      <c r="AS193" s="28">
        <f>-SUMIFS(AR$49:AR$150,AP$49:AP$150,AP193)+SUMIFS(AS$49:AS$150,AP$49:AP$150,AP193)</f>
        <v>6500</v>
      </c>
      <c r="AU193" s="86"/>
      <c r="AV193" s="350" t="s">
        <v>327</v>
      </c>
      <c r="AW193" s="49"/>
      <c r="AX193" s="11"/>
      <c r="AY193" s="28">
        <f>-SUMIFS(AX$49:AX$150,AV$49:AV$150,AV193)+SUMIFS(AY$49:AY$150,AV$49:AV$150,AV193)</f>
        <v>4400</v>
      </c>
      <c r="BA193" s="86"/>
      <c r="BB193" s="350" t="s">
        <v>327</v>
      </c>
      <c r="BC193" s="49"/>
      <c r="BD193" s="11"/>
      <c r="BE193" s="28">
        <f>-SUMIFS(BD$49:BD$150,BB$49:BB$150,BB193)+SUMIFS(BE$49:BE$150,BB$49:BB$150,BB193)</f>
        <v>3750</v>
      </c>
      <c r="BG193" s="86"/>
      <c r="BH193" s="350" t="s">
        <v>327</v>
      </c>
      <c r="BI193" s="49"/>
      <c r="BJ193" s="11"/>
      <c r="BK193" s="28">
        <f>-SUMIFS(BJ$49:BJ$150,BH$49:BH$150,BH193)+SUMIFS(BK$49:BK$150,BH$49:BH$150,BH193)</f>
        <v>2500</v>
      </c>
    </row>
    <row r="194" spans="2:63" ht="15.75" thickBot="1" x14ac:dyDescent="0.3">
      <c r="B194" s="86"/>
      <c r="C194" s="351" t="s">
        <v>34</v>
      </c>
      <c r="D194" s="100"/>
      <c r="E194" s="29">
        <f>+SUM(E187:E193)</f>
        <v>1810</v>
      </c>
      <c r="F194" s="30">
        <f>+SUM(F187:F193)</f>
        <v>2760</v>
      </c>
      <c r="H194"/>
      <c r="K194" s="86"/>
      <c r="L194" s="351" t="s">
        <v>34</v>
      </c>
      <c r="M194" s="100"/>
      <c r="N194" s="29">
        <f>+SUM(N187:N193)</f>
        <v>2460</v>
      </c>
      <c r="O194" s="30">
        <f>+SUM(O187:O193)</f>
        <v>6600</v>
      </c>
      <c r="Q194" s="86"/>
      <c r="R194" s="351" t="s">
        <v>34</v>
      </c>
      <c r="S194" s="100"/>
      <c r="T194" s="29">
        <f>+SUM(T187:T193)</f>
        <v>11020</v>
      </c>
      <c r="U194" s="30">
        <f>+SUM(U187:U193)</f>
        <v>15805</v>
      </c>
      <c r="W194" s="86"/>
      <c r="X194" s="351" t="s">
        <v>34</v>
      </c>
      <c r="Y194" s="100"/>
      <c r="Z194" s="29">
        <f>+SUM(Z187:Z193)</f>
        <v>1745.2</v>
      </c>
      <c r="AA194" s="30">
        <f>+SUM(AA187:AA193)</f>
        <v>3097</v>
      </c>
      <c r="AC194" s="86"/>
      <c r="AD194" s="351" t="s">
        <v>34</v>
      </c>
      <c r="AE194" s="100"/>
      <c r="AF194" s="29">
        <f>+SUM(AF187:AF193)</f>
        <v>13410</v>
      </c>
      <c r="AG194" s="30">
        <f>+SUM(AG187:AG193)</f>
        <v>5215</v>
      </c>
      <c r="AI194" s="86"/>
      <c r="AJ194" s="351" t="s">
        <v>34</v>
      </c>
      <c r="AK194" s="100"/>
      <c r="AL194" s="29">
        <f>+SUM(AL187:AL193)</f>
        <v>-20</v>
      </c>
      <c r="AM194" s="30">
        <f>+SUM(AM187:AM193)</f>
        <v>115</v>
      </c>
      <c r="AO194" s="86"/>
      <c r="AP194" s="351" t="s">
        <v>34</v>
      </c>
      <c r="AQ194" s="100"/>
      <c r="AR194" s="29">
        <f>+SUM(AR187:AR193)</f>
        <v>3700</v>
      </c>
      <c r="AS194" s="30">
        <f>+SUM(AS187:AS193)</f>
        <v>6500</v>
      </c>
      <c r="AU194" s="86"/>
      <c r="AV194" s="351" t="s">
        <v>34</v>
      </c>
      <c r="AW194" s="100"/>
      <c r="AX194" s="29">
        <f>+SUM(AX187:AX193)</f>
        <v>3790</v>
      </c>
      <c r="AY194" s="30">
        <f>+SUM(AY187:AY193)</f>
        <v>4400</v>
      </c>
      <c r="BA194" s="86"/>
      <c r="BB194" s="351" t="s">
        <v>34</v>
      </c>
      <c r="BC194" s="100"/>
      <c r="BD194" s="29">
        <f>+SUM(BD187:BD193)</f>
        <v>10850</v>
      </c>
      <c r="BE194" s="30">
        <f>+SUM(BE187:BE193)</f>
        <v>3750</v>
      </c>
      <c r="BG194" s="86"/>
      <c r="BH194" s="351" t="s">
        <v>34</v>
      </c>
      <c r="BI194" s="100"/>
      <c r="BJ194" s="29">
        <f>+SUM(BJ187:BJ193)</f>
        <v>846.5</v>
      </c>
      <c r="BK194" s="30">
        <f>+SUM(BK187:BK193)</f>
        <v>2545</v>
      </c>
    </row>
    <row r="195" spans="2:63" ht="16.5" thickTop="1" thickBot="1" x14ac:dyDescent="0.3">
      <c r="B195" s="3" t="s">
        <v>27</v>
      </c>
      <c r="C195" s="31"/>
      <c r="D195" s="31"/>
      <c r="E195" s="32">
        <f>+E194+E186+E176</f>
        <v>105870</v>
      </c>
      <c r="F195" s="33">
        <f>+F194+F186+F176</f>
        <v>105870</v>
      </c>
      <c r="H195"/>
      <c r="K195" s="3" t="s">
        <v>27</v>
      </c>
      <c r="L195" s="31"/>
      <c r="M195" s="31"/>
      <c r="N195" s="32">
        <f>+N194+N186+N176</f>
        <v>13460</v>
      </c>
      <c r="O195" s="33">
        <f>+O194+O186+O176</f>
        <v>13460</v>
      </c>
      <c r="Q195" s="3" t="s">
        <v>27</v>
      </c>
      <c r="R195" s="31"/>
      <c r="S195" s="31"/>
      <c r="T195" s="32">
        <f>+T194+T186+T176</f>
        <v>59725</v>
      </c>
      <c r="U195" s="33">
        <f>+U194+U186+U176</f>
        <v>59725</v>
      </c>
      <c r="W195" s="3" t="s">
        <v>27</v>
      </c>
      <c r="X195" s="31"/>
      <c r="Y195" s="31"/>
      <c r="Z195" s="32">
        <f>+Z194+Z186+Z176</f>
        <v>45336.2</v>
      </c>
      <c r="AA195" s="33">
        <f>+AA194+AA186+AA176</f>
        <v>45336.2</v>
      </c>
      <c r="AC195" s="3" t="s">
        <v>27</v>
      </c>
      <c r="AD195" s="31"/>
      <c r="AE195" s="31"/>
      <c r="AF195" s="32">
        <f>+AF194+AF186+AF176</f>
        <v>95635</v>
      </c>
      <c r="AG195" s="33">
        <f>+AG194+AG186+AG176</f>
        <v>95635</v>
      </c>
      <c r="AI195" s="3" t="s">
        <v>27</v>
      </c>
      <c r="AJ195" s="31"/>
      <c r="AK195" s="31"/>
      <c r="AL195" s="32">
        <f>+AL194+AL186+AL176</f>
        <v>10095</v>
      </c>
      <c r="AM195" s="33">
        <f>+AM194+AM186+AM176</f>
        <v>10095</v>
      </c>
      <c r="AO195" s="3" t="s">
        <v>27</v>
      </c>
      <c r="AP195" s="31"/>
      <c r="AQ195" s="31"/>
      <c r="AR195" s="32">
        <f>+AR194+AR186+AR176</f>
        <v>653600</v>
      </c>
      <c r="AS195" s="33">
        <f>+AS194+AS186+AS176</f>
        <v>653600</v>
      </c>
      <c r="AU195" s="3" t="s">
        <v>27</v>
      </c>
      <c r="AV195" s="31"/>
      <c r="AW195" s="31"/>
      <c r="AX195" s="32">
        <f>+AX194+AX186+AX176</f>
        <v>592950</v>
      </c>
      <c r="AY195" s="33">
        <f>+AY194+AY186+AY176</f>
        <v>592950</v>
      </c>
      <c r="BA195" s="3" t="s">
        <v>27</v>
      </c>
      <c r="BB195" s="31"/>
      <c r="BC195" s="31"/>
      <c r="BD195" s="32">
        <f>+BD194+BD186+BD176</f>
        <v>60850</v>
      </c>
      <c r="BE195" s="33">
        <f>+BE194+BE186+BE176</f>
        <v>60850</v>
      </c>
      <c r="BG195" s="3" t="s">
        <v>27</v>
      </c>
      <c r="BH195" s="31"/>
      <c r="BI195" s="31"/>
      <c r="BJ195" s="32">
        <f>+BJ194+BJ186+BJ176</f>
        <v>31100</v>
      </c>
      <c r="BK195" s="33">
        <f>+BK194+BK186+BK176</f>
        <v>31100</v>
      </c>
    </row>
    <row r="196" spans="2:63" ht="15.75" thickTop="1" x14ac:dyDescent="0.25">
      <c r="F196" t="b">
        <f>F195=E195</f>
        <v>1</v>
      </c>
      <c r="H196"/>
      <c r="O196" t="b">
        <f>O195=N195</f>
        <v>1</v>
      </c>
      <c r="U196" t="b">
        <f>U195=T195</f>
        <v>1</v>
      </c>
      <c r="AA196" t="b">
        <f>AA195=Z195</f>
        <v>1</v>
      </c>
      <c r="AG196" t="b">
        <f>AG195=AF195</f>
        <v>1</v>
      </c>
      <c r="AM196" t="b">
        <f>AM195=AL195</f>
        <v>1</v>
      </c>
      <c r="AS196" t="b">
        <f>AS195=AR195</f>
        <v>1</v>
      </c>
      <c r="AY196" t="b">
        <f>AY195=AX195</f>
        <v>1</v>
      </c>
      <c r="BE196" t="b">
        <f>BE195=BD195</f>
        <v>1</v>
      </c>
      <c r="BK196" t="b">
        <f>BK195=BJ195</f>
        <v>1</v>
      </c>
    </row>
    <row r="197" spans="2:63" ht="15.75" thickBot="1" x14ac:dyDescent="0.3">
      <c r="H197"/>
    </row>
    <row r="198" spans="2:63" ht="16.5" thickTop="1" thickBot="1" x14ac:dyDescent="0.3">
      <c r="B198" s="358" t="s">
        <v>35</v>
      </c>
      <c r="C198" s="90"/>
      <c r="D198" s="93"/>
      <c r="E198" s="92" t="s">
        <v>36</v>
      </c>
      <c r="F198" s="91"/>
      <c r="H198"/>
      <c r="K198" s="358" t="s">
        <v>35</v>
      </c>
      <c r="L198" s="90"/>
      <c r="M198" s="93"/>
      <c r="N198" s="92" t="s">
        <v>36</v>
      </c>
      <c r="O198" s="91"/>
      <c r="Q198" s="358" t="s">
        <v>35</v>
      </c>
      <c r="R198" s="90"/>
      <c r="S198" s="93"/>
      <c r="T198" s="92" t="s">
        <v>36</v>
      </c>
      <c r="U198" s="91"/>
      <c r="W198" s="358" t="s">
        <v>35</v>
      </c>
      <c r="X198" s="90"/>
      <c r="Y198" s="93"/>
      <c r="Z198" s="92" t="s">
        <v>36</v>
      </c>
      <c r="AA198" s="91"/>
      <c r="AC198" s="358" t="s">
        <v>35</v>
      </c>
      <c r="AD198" s="90"/>
      <c r="AE198" s="93"/>
      <c r="AF198" s="92" t="s">
        <v>36</v>
      </c>
      <c r="AG198" s="91"/>
      <c r="AI198" s="358" t="s">
        <v>35</v>
      </c>
      <c r="AJ198" s="90"/>
      <c r="AK198" s="93"/>
      <c r="AL198" s="92" t="s">
        <v>36</v>
      </c>
      <c r="AM198" s="91"/>
      <c r="AO198" s="358" t="s">
        <v>35</v>
      </c>
      <c r="AP198" s="90"/>
      <c r="AQ198" s="93"/>
      <c r="AR198" s="92" t="s">
        <v>36</v>
      </c>
      <c r="AS198" s="91"/>
      <c r="AU198" s="358" t="s">
        <v>35</v>
      </c>
      <c r="AV198" s="90"/>
      <c r="AW198" s="93"/>
      <c r="AX198" s="92" t="s">
        <v>36</v>
      </c>
      <c r="AY198" s="91"/>
      <c r="BA198" s="358" t="s">
        <v>35</v>
      </c>
      <c r="BB198" s="90"/>
      <c r="BC198" s="93"/>
      <c r="BD198" s="92" t="s">
        <v>36</v>
      </c>
      <c r="BE198" s="91"/>
      <c r="BG198" s="358" t="s">
        <v>35</v>
      </c>
      <c r="BH198" s="90"/>
      <c r="BI198" s="93"/>
      <c r="BJ198" s="92" t="s">
        <v>36</v>
      </c>
      <c r="BK198" s="91"/>
    </row>
    <row r="199" spans="2:63" ht="15.75" thickTop="1" x14ac:dyDescent="0.25">
      <c r="B199" s="102" t="s">
        <v>325</v>
      </c>
      <c r="C199" s="103"/>
      <c r="D199" s="104"/>
      <c r="E199" s="105">
        <f>SUMIFS(E168:E194,C168:C194,B199)-SUMIFS(F168:F194,C168:C194,B199)</f>
        <v>0</v>
      </c>
      <c r="F199" s="106"/>
      <c r="H199"/>
      <c r="K199" s="102" t="s">
        <v>325</v>
      </c>
      <c r="L199" s="103"/>
      <c r="M199" s="104"/>
      <c r="N199" s="105">
        <f>SUMIFS(N168:N194,L168:L194,K199)-SUMIFS(O168:O194,L168:L194,K199)</f>
        <v>0</v>
      </c>
      <c r="O199" s="106"/>
      <c r="Q199" s="102" t="s">
        <v>325</v>
      </c>
      <c r="R199" s="103"/>
      <c r="S199" s="104"/>
      <c r="T199" s="105">
        <f>SUMIFS(T168:T194,R168:R194,Q199)-SUMIFS(U168:U194,R168:R194,Q199)</f>
        <v>0</v>
      </c>
      <c r="U199" s="106"/>
      <c r="W199" s="102" t="s">
        <v>325</v>
      </c>
      <c r="X199" s="103"/>
      <c r="Y199" s="104"/>
      <c r="Z199" s="105">
        <f>SUMIFS(Z168:Z194,X168:X194,W199)-SUMIFS(AA168:AA194,X168:X194,W199)</f>
        <v>0</v>
      </c>
      <c r="AA199" s="106"/>
      <c r="AC199" s="102" t="s">
        <v>325</v>
      </c>
      <c r="AD199" s="103"/>
      <c r="AE199" s="104"/>
      <c r="AF199" s="105">
        <f>SUMIFS(AF168:AF194,AD168:AD194,AC199)-SUMIFS(AG168:AG194,AD168:AD194,AC199)</f>
        <v>0</v>
      </c>
      <c r="AG199" s="106"/>
      <c r="AI199" s="102" t="s">
        <v>325</v>
      </c>
      <c r="AJ199" s="103"/>
      <c r="AK199" s="104"/>
      <c r="AL199" s="105">
        <f>SUMIFS(AL168:AL194,AJ168:AJ194,AI199)-SUMIFS(AM168:AM194,AJ168:AJ194,AI199)</f>
        <v>0</v>
      </c>
      <c r="AM199" s="106"/>
      <c r="AO199" s="102" t="s">
        <v>325</v>
      </c>
      <c r="AP199" s="103"/>
      <c r="AQ199" s="104"/>
      <c r="AR199" s="105">
        <f>SUMIFS(AR168:AR194,AP168:AP194,AO199)-SUMIFS(AS168:AS194,AP168:AP194,AO199)</f>
        <v>0</v>
      </c>
      <c r="AS199" s="106"/>
      <c r="AU199" s="102" t="s">
        <v>325</v>
      </c>
      <c r="AV199" s="103"/>
      <c r="AW199" s="104"/>
      <c r="AX199" s="105">
        <f>SUMIFS(AX168:AX194,AV168:AV194,AU199)-SUMIFS(AY168:AY194,AV168:AV194,AU199)</f>
        <v>0</v>
      </c>
      <c r="AY199" s="106"/>
      <c r="BA199" s="102" t="s">
        <v>325</v>
      </c>
      <c r="BB199" s="103"/>
      <c r="BC199" s="104"/>
      <c r="BD199" s="105">
        <f>SUMIFS(BD168:BD194,BB168:BB194,BA199)-SUMIFS(BE168:BE194,BB168:BB194,BA199)</f>
        <v>0</v>
      </c>
      <c r="BE199" s="106"/>
      <c r="BG199" s="102" t="s">
        <v>325</v>
      </c>
      <c r="BH199" s="103"/>
      <c r="BI199" s="104"/>
      <c r="BJ199" s="105">
        <f>SUMIFS(BJ168:BJ194,BH168:BH194,BG199)-SUMIFS(BK168:BK194,BH168:BH194,BG199)</f>
        <v>0</v>
      </c>
      <c r="BK199" s="106"/>
    </row>
    <row r="200" spans="2:63" x14ac:dyDescent="0.25">
      <c r="B200" s="107" t="s">
        <v>328</v>
      </c>
      <c r="C200" s="108"/>
      <c r="D200" s="109"/>
      <c r="E200" s="110">
        <f>SUMIFS(E168:E194,C168:C194,B200)-SUMIFS(F168:F194,C168:C194,B200)</f>
        <v>100000</v>
      </c>
      <c r="F200" s="111"/>
      <c r="H200"/>
      <c r="K200" s="107" t="s">
        <v>328</v>
      </c>
      <c r="L200" s="108"/>
      <c r="M200" s="109"/>
      <c r="N200" s="110">
        <f>E200+SUMIFS(N168:N194,L168:L194,K200)-SUMIFS(O168:O194,L168:L194,K200)</f>
        <v>95000</v>
      </c>
      <c r="O200" s="111"/>
      <c r="Q200" s="107" t="s">
        <v>328</v>
      </c>
      <c r="R200" s="108"/>
      <c r="S200" s="109"/>
      <c r="T200" s="110">
        <f>N200+SUMIFS(T168:T194,R168:R194,Q200)-SUMIFS(U168:U194,R168:R194,Q200)</f>
        <v>79000</v>
      </c>
      <c r="U200" s="111"/>
      <c r="W200" s="107" t="s">
        <v>328</v>
      </c>
      <c r="X200" s="108"/>
      <c r="Y200" s="109"/>
      <c r="Z200" s="110">
        <f>T200+SUMIFS(Z168:Z194,X168:X194,W200)-SUMIFS(AA168:AA194,X168:X194,W200)</f>
        <v>78000</v>
      </c>
      <c r="AA200" s="111"/>
      <c r="AC200" s="107" t="s">
        <v>328</v>
      </c>
      <c r="AD200" s="108"/>
      <c r="AE200" s="109"/>
      <c r="AF200" s="110">
        <f>Z200+SUMIFS(AF168:AF194,AD168:AD194,AC200)-SUMIFS(AG168:AG194,AD168:AD194,AC200)</f>
        <v>40500</v>
      </c>
      <c r="AG200" s="111"/>
      <c r="AI200" s="107" t="s">
        <v>328</v>
      </c>
      <c r="AJ200" s="108"/>
      <c r="AK200" s="109"/>
      <c r="AL200" s="110">
        <f>AF200+SUMIFS(AL168:AL194,AJ168:AJ194,AI200)-SUMIFS(AM168:AM194,AJ168:AJ194,AI200)</f>
        <v>40500</v>
      </c>
      <c r="AM200" s="111"/>
      <c r="AO200" s="107" t="s">
        <v>328</v>
      </c>
      <c r="AP200" s="108"/>
      <c r="AQ200" s="109"/>
      <c r="AR200" s="110">
        <f>AL200+SUMIFS(AR168:AR194,AP168:AP194,AO200)-SUMIFS(AS168:AS194,AP168:AP194,AO200)</f>
        <v>40500</v>
      </c>
      <c r="AS200" s="111"/>
      <c r="AU200" s="107" t="s">
        <v>328</v>
      </c>
      <c r="AV200" s="108"/>
      <c r="AW200" s="109"/>
      <c r="AX200" s="110">
        <f>AR200+SUMIFS(AX168:AX194,AV168:AV194,AU200)-SUMIFS(AY168:AY194,AV168:AV194,AU200)</f>
        <v>34000</v>
      </c>
      <c r="AY200" s="111"/>
      <c r="BA200" s="107" t="s">
        <v>328</v>
      </c>
      <c r="BB200" s="108"/>
      <c r="BC200" s="109"/>
      <c r="BD200" s="110">
        <f>AX200+SUMIFS(BD168:BD194,BB168:BB194,BA200)-SUMIFS(BE168:BE194,BB168:BB194,BA200)</f>
        <v>4000</v>
      </c>
      <c r="BE200" s="111"/>
      <c r="BG200" s="107" t="s">
        <v>328</v>
      </c>
      <c r="BH200" s="108"/>
      <c r="BI200" s="109"/>
      <c r="BJ200" s="110">
        <f>BD200+SUMIFS(BJ168:BJ194,BH168:BH194,BG200)-SUMIFS(BK168:BK194,BH168:BH194,BG200)</f>
        <v>4000</v>
      </c>
      <c r="BK200" s="111"/>
    </row>
    <row r="201" spans="2:63" x14ac:dyDescent="0.25">
      <c r="B201" s="412" t="s">
        <v>337</v>
      </c>
      <c r="C201" s="413"/>
      <c r="D201" s="414"/>
      <c r="E201" s="110">
        <f>E4+SUMIFS(E170:E196,C170:C196,B201)-SUMIFS(F170:F196,C170:C196,B201)</f>
        <v>5940</v>
      </c>
      <c r="F201" s="415"/>
      <c r="H201"/>
      <c r="K201" s="412" t="s">
        <v>337</v>
      </c>
      <c r="L201" s="413"/>
      <c r="M201" s="414"/>
      <c r="N201" s="110">
        <f>E201+O163-O164</f>
        <v>7000</v>
      </c>
      <c r="O201" s="415"/>
      <c r="Q201" s="412" t="s">
        <v>337</v>
      </c>
      <c r="R201" s="413"/>
      <c r="S201" s="414"/>
      <c r="T201" s="110">
        <f>N201+U163-U164</f>
        <v>21000</v>
      </c>
      <c r="U201" s="415"/>
      <c r="W201" s="412" t="s">
        <v>337</v>
      </c>
      <c r="X201" s="413"/>
      <c r="Y201" s="414"/>
      <c r="Z201" s="110">
        <f>T201+AA163-AA164</f>
        <v>28985</v>
      </c>
      <c r="AA201" s="415"/>
      <c r="AC201" s="412" t="s">
        <v>337</v>
      </c>
      <c r="AD201" s="413"/>
      <c r="AE201" s="414"/>
      <c r="AF201" s="110">
        <f>Z201+AG163-AG164</f>
        <v>59500</v>
      </c>
      <c r="AG201" s="415"/>
      <c r="AI201" s="412" t="s">
        <v>337</v>
      </c>
      <c r="AJ201" s="413"/>
      <c r="AK201" s="414"/>
      <c r="AL201" s="110">
        <f>AF201+AM163-AM164</f>
        <v>59500</v>
      </c>
      <c r="AM201" s="415"/>
      <c r="AO201" s="412" t="s">
        <v>337</v>
      </c>
      <c r="AP201" s="413"/>
      <c r="AQ201" s="414"/>
      <c r="AR201" s="110">
        <f>AL201+AS163-AS164</f>
        <v>648160</v>
      </c>
      <c r="AS201" s="415"/>
      <c r="AU201" s="412" t="s">
        <v>337</v>
      </c>
      <c r="AV201" s="413"/>
      <c r="AW201" s="414"/>
      <c r="AX201" s="110">
        <f>AR201+AY163-AY164</f>
        <v>69500</v>
      </c>
      <c r="AY201" s="415"/>
      <c r="BA201" s="412" t="s">
        <v>337</v>
      </c>
      <c r="BB201" s="413"/>
      <c r="BC201" s="414"/>
      <c r="BD201" s="110">
        <f>AX201+BE163-BE164</f>
        <v>96000</v>
      </c>
      <c r="BE201" s="415"/>
      <c r="BG201" s="412" t="s">
        <v>337</v>
      </c>
      <c r="BH201" s="413"/>
      <c r="BI201" s="414"/>
      <c r="BJ201" s="110">
        <f>BD201+BK163-BK164</f>
        <v>104555</v>
      </c>
      <c r="BK201" s="415"/>
    </row>
    <row r="202" spans="2:63" ht="15.75" thickBot="1" x14ac:dyDescent="0.3">
      <c r="B202" s="112" t="s">
        <v>37</v>
      </c>
      <c r="C202" s="113"/>
      <c r="D202" s="114"/>
      <c r="E202" s="115">
        <f>+E27</f>
        <v>5940</v>
      </c>
      <c r="F202" s="116"/>
      <c r="H202"/>
      <c r="K202" s="112" t="s">
        <v>37</v>
      </c>
      <c r="L202" s="113"/>
      <c r="M202" s="114"/>
      <c r="N202" s="115">
        <f>+N27</f>
        <v>2000</v>
      </c>
      <c r="O202" s="116"/>
      <c r="Q202" s="112" t="s">
        <v>37</v>
      </c>
      <c r="R202" s="113"/>
      <c r="S202" s="114"/>
      <c r="T202" s="115">
        <f>+T27</f>
        <v>0</v>
      </c>
      <c r="U202" s="116"/>
      <c r="W202" s="112" t="s">
        <v>37</v>
      </c>
      <c r="X202" s="113"/>
      <c r="Y202" s="114"/>
      <c r="Z202" s="115">
        <f>+Z27</f>
        <v>6985</v>
      </c>
      <c r="AA202" s="116"/>
      <c r="AC202" s="112" t="s">
        <v>37</v>
      </c>
      <c r="AD202" s="113"/>
      <c r="AE202" s="114"/>
      <c r="AF202" s="115">
        <f>+AF27</f>
        <v>0</v>
      </c>
      <c r="AG202" s="116"/>
      <c r="AI202" s="112" t="s">
        <v>37</v>
      </c>
      <c r="AJ202" s="113"/>
      <c r="AK202" s="114"/>
      <c r="AL202" s="115">
        <f>+AL27</f>
        <v>0</v>
      </c>
      <c r="AM202" s="116"/>
      <c r="AO202" s="112" t="s">
        <v>37</v>
      </c>
      <c r="AP202" s="113"/>
      <c r="AQ202" s="114"/>
      <c r="AR202" s="115">
        <f>+AR27</f>
        <v>588660</v>
      </c>
      <c r="AS202" s="116"/>
      <c r="AU202" s="112" t="s">
        <v>37</v>
      </c>
      <c r="AV202" s="113"/>
      <c r="AW202" s="114"/>
      <c r="AX202" s="115">
        <f>+AX27</f>
        <v>3500</v>
      </c>
      <c r="AY202" s="116"/>
      <c r="BA202" s="112" t="s">
        <v>37</v>
      </c>
      <c r="BB202" s="113"/>
      <c r="BC202" s="114"/>
      <c r="BD202" s="115">
        <f>+BD27</f>
        <v>0</v>
      </c>
      <c r="BE202" s="116"/>
      <c r="BG202" s="112" t="s">
        <v>37</v>
      </c>
      <c r="BH202" s="113"/>
      <c r="BI202" s="114"/>
      <c r="BJ202" s="115">
        <f>+BJ27</f>
        <v>8555</v>
      </c>
      <c r="BK202" s="116"/>
    </row>
    <row r="203" spans="2:63" ht="16.5" thickTop="1" thickBot="1" x14ac:dyDescent="0.3">
      <c r="B203" s="119" t="s">
        <v>38</v>
      </c>
      <c r="C203" s="120"/>
      <c r="D203" s="121"/>
      <c r="E203" s="117">
        <f>+E199+E201-E202</f>
        <v>0</v>
      </c>
      <c r="F203" s="118"/>
      <c r="H203"/>
      <c r="K203" s="119" t="s">
        <v>38</v>
      </c>
      <c r="L203" s="120"/>
      <c r="M203" s="121"/>
      <c r="N203" s="117">
        <f>+N199+N201-N202</f>
        <v>5000</v>
      </c>
      <c r="O203" s="118"/>
      <c r="Q203" s="119" t="s">
        <v>38</v>
      </c>
      <c r="R203" s="120"/>
      <c r="S203" s="121"/>
      <c r="T203" s="117">
        <f>+T199+T201-T202</f>
        <v>21000</v>
      </c>
      <c r="U203" s="118"/>
      <c r="W203" s="119" t="s">
        <v>38</v>
      </c>
      <c r="X203" s="120"/>
      <c r="Y203" s="121"/>
      <c r="Z203" s="117">
        <f>+Z199+Z201-Z202</f>
        <v>22000</v>
      </c>
      <c r="AA203" s="118"/>
      <c r="AC203" s="119" t="s">
        <v>38</v>
      </c>
      <c r="AD203" s="120"/>
      <c r="AE203" s="121"/>
      <c r="AF203" s="117">
        <f>+AF199+AF201-AF202</f>
        <v>59500</v>
      </c>
      <c r="AG203" s="118"/>
      <c r="AI203" s="119" t="s">
        <v>38</v>
      </c>
      <c r="AJ203" s="120"/>
      <c r="AK203" s="121"/>
      <c r="AL203" s="117">
        <f>+AL199+AL201-AL202</f>
        <v>59500</v>
      </c>
      <c r="AM203" s="118"/>
      <c r="AO203" s="119" t="s">
        <v>38</v>
      </c>
      <c r="AP203" s="120"/>
      <c r="AQ203" s="121"/>
      <c r="AR203" s="117">
        <f>+AR199+AR201-AR202</f>
        <v>59500</v>
      </c>
      <c r="AS203" s="118"/>
      <c r="AU203" s="119" t="s">
        <v>38</v>
      </c>
      <c r="AV203" s="120"/>
      <c r="AW203" s="121"/>
      <c r="AX203" s="117">
        <f>+AX199+AX201-AX202</f>
        <v>66000</v>
      </c>
      <c r="AY203" s="118"/>
      <c r="BA203" s="119" t="s">
        <v>38</v>
      </c>
      <c r="BB203" s="120"/>
      <c r="BC203" s="121"/>
      <c r="BD203" s="117">
        <f>+BD199+BD201-BD202</f>
        <v>96000</v>
      </c>
      <c r="BE203" s="118"/>
      <c r="BG203" s="119" t="s">
        <v>38</v>
      </c>
      <c r="BH203" s="120"/>
      <c r="BI203" s="121"/>
      <c r="BJ203" s="117">
        <f>+BJ199+BJ201-BJ202</f>
        <v>96000</v>
      </c>
      <c r="BK203" s="118"/>
    </row>
    <row r="204" spans="2:63" ht="15.75" thickTop="1" x14ac:dyDescent="0.25">
      <c r="H204"/>
    </row>
    <row r="205" spans="2:63" x14ac:dyDescent="0.25">
      <c r="B205" s="146" t="s">
        <v>202</v>
      </c>
      <c r="H205"/>
    </row>
    <row r="206" spans="2:63" x14ac:dyDescent="0.25">
      <c r="B206" s="219" t="s">
        <v>203</v>
      </c>
      <c r="C206" t="s">
        <v>204</v>
      </c>
      <c r="H206"/>
    </row>
    <row r="207" spans="2:63" x14ac:dyDescent="0.25">
      <c r="B207" s="452" t="s">
        <v>252</v>
      </c>
      <c r="C207" t="s">
        <v>354</v>
      </c>
      <c r="H207"/>
    </row>
    <row r="208" spans="2:63" x14ac:dyDescent="0.25">
      <c r="B208" s="453" t="s">
        <v>326</v>
      </c>
      <c r="C208" t="s">
        <v>355</v>
      </c>
      <c r="H208"/>
    </row>
    <row r="209" spans="2:63" x14ac:dyDescent="0.25">
      <c r="B209" s="187" t="s">
        <v>173</v>
      </c>
      <c r="C209" t="s">
        <v>356</v>
      </c>
      <c r="H209"/>
    </row>
    <row r="210" spans="2:63" x14ac:dyDescent="0.25">
      <c r="B210" s="188" t="s">
        <v>174</v>
      </c>
      <c r="C210" t="s">
        <v>357</v>
      </c>
      <c r="H210"/>
    </row>
    <row r="211" spans="2:63" x14ac:dyDescent="0.25">
      <c r="B211" s="235" t="s">
        <v>175</v>
      </c>
      <c r="C211" t="s">
        <v>358</v>
      </c>
      <c r="H211"/>
    </row>
    <row r="212" spans="2:63" ht="24.75" customHeight="1" x14ac:dyDescent="0.25">
      <c r="B212" s="146" t="s">
        <v>359</v>
      </c>
      <c r="H212"/>
    </row>
    <row r="213" spans="2:63" x14ac:dyDescent="0.25">
      <c r="B213" s="247"/>
      <c r="C213" t="s">
        <v>224</v>
      </c>
      <c r="H213"/>
    </row>
    <row r="214" spans="2:63" x14ac:dyDescent="0.25">
      <c r="B214" s="248"/>
      <c r="C214" t="s">
        <v>222</v>
      </c>
      <c r="H214"/>
    </row>
    <row r="215" spans="2:63" x14ac:dyDescent="0.25">
      <c r="B215" s="246"/>
      <c r="C215" t="s">
        <v>225</v>
      </c>
      <c r="H215"/>
    </row>
    <row r="216" spans="2:63" x14ac:dyDescent="0.25">
      <c r="B216" s="250"/>
      <c r="C216" t="s">
        <v>223</v>
      </c>
      <c r="H216"/>
    </row>
    <row r="217" spans="2:63" x14ac:dyDescent="0.25">
      <c r="B217" s="249"/>
      <c r="C217" t="s">
        <v>226</v>
      </c>
      <c r="H217"/>
    </row>
    <row r="218" spans="2:63" x14ac:dyDescent="0.25">
      <c r="B218" s="255"/>
      <c r="C218" t="s">
        <v>227</v>
      </c>
      <c r="H218"/>
    </row>
    <row r="219" spans="2:63" x14ac:dyDescent="0.25">
      <c r="B219" s="458"/>
      <c r="C219" t="s">
        <v>365</v>
      </c>
      <c r="H219"/>
      <c r="I219"/>
      <c r="J219" s="146"/>
      <c r="K219"/>
      <c r="P219" s="146"/>
      <c r="Q219"/>
      <c r="U219" s="216"/>
      <c r="V219" s="146"/>
      <c r="W219"/>
      <c r="AA219" s="216"/>
      <c r="AB219" s="146"/>
      <c r="AC219"/>
      <c r="AG219" s="216"/>
      <c r="AH219" s="146"/>
      <c r="AI219"/>
      <c r="AM219" s="216"/>
      <c r="AN219" s="146"/>
      <c r="AO219"/>
      <c r="AS219" s="216"/>
      <c r="AT219" s="146"/>
      <c r="AU219"/>
      <c r="AY219" s="216"/>
      <c r="AZ219" s="146"/>
      <c r="BA219"/>
      <c r="BE219" s="216"/>
      <c r="BF219" s="146"/>
      <c r="BG219"/>
      <c r="BK219" s="216"/>
    </row>
    <row r="220" spans="2:63" x14ac:dyDescent="0.25">
      <c r="H220"/>
      <c r="I220"/>
      <c r="J220" s="146"/>
      <c r="K220"/>
      <c r="P220" s="146"/>
      <c r="Q220"/>
      <c r="U220" s="216"/>
      <c r="V220" s="146"/>
      <c r="W220"/>
      <c r="AA220" s="216"/>
      <c r="AB220" s="146"/>
      <c r="AC220"/>
      <c r="AG220" s="216"/>
      <c r="AH220" s="146"/>
      <c r="AI220"/>
      <c r="AM220" s="216"/>
      <c r="AN220" s="146"/>
      <c r="AO220"/>
      <c r="AS220" s="216"/>
      <c r="AT220" s="146"/>
      <c r="AU220"/>
      <c r="AY220" s="216"/>
      <c r="AZ220" s="146"/>
      <c r="BA220"/>
      <c r="BE220" s="216"/>
      <c r="BF220" s="146"/>
      <c r="BG220"/>
      <c r="BK220" s="216"/>
    </row>
    <row r="221" spans="2:63" x14ac:dyDescent="0.25">
      <c r="H221"/>
      <c r="I221"/>
      <c r="J221" s="146"/>
      <c r="K221"/>
      <c r="P221" s="146"/>
      <c r="Q221"/>
      <c r="U221" s="216"/>
      <c r="V221" s="146"/>
      <c r="W221"/>
      <c r="AA221" s="216"/>
      <c r="AB221" s="146"/>
      <c r="AC221"/>
      <c r="AG221" s="216"/>
      <c r="AH221" s="146"/>
      <c r="AI221"/>
      <c r="AM221" s="216"/>
      <c r="AN221" s="146"/>
      <c r="AO221"/>
      <c r="AS221" s="216"/>
      <c r="AT221" s="146"/>
      <c r="AU221"/>
      <c r="AY221" s="216"/>
      <c r="AZ221" s="146"/>
      <c r="BA221"/>
      <c r="BE221" s="216"/>
      <c r="BF221" s="146"/>
      <c r="BG221"/>
      <c r="BK221" s="216"/>
    </row>
    <row r="222" spans="2:63" x14ac:dyDescent="0.25">
      <c r="H222"/>
      <c r="I222"/>
      <c r="J222" s="146"/>
      <c r="K222"/>
      <c r="P222" s="146"/>
      <c r="Q222"/>
      <c r="U222" s="216"/>
      <c r="V222" s="146"/>
      <c r="W222"/>
      <c r="AA222" s="216"/>
      <c r="AB222" s="146"/>
      <c r="AC222"/>
      <c r="AG222" s="216"/>
      <c r="AH222" s="146"/>
      <c r="AI222"/>
      <c r="AM222" s="216"/>
      <c r="AN222" s="146"/>
      <c r="AO222"/>
      <c r="AS222" s="216"/>
      <c r="AT222" s="146"/>
      <c r="AU222"/>
      <c r="AY222" s="216"/>
      <c r="AZ222" s="146"/>
      <c r="BA222"/>
      <c r="BE222" s="216"/>
      <c r="BF222" s="146"/>
      <c r="BG222"/>
      <c r="BK222" s="216"/>
    </row>
    <row r="223" spans="2:63" x14ac:dyDescent="0.25">
      <c r="H223"/>
      <c r="I223"/>
      <c r="J223" s="146"/>
      <c r="K223"/>
      <c r="P223" s="146"/>
      <c r="Q223"/>
      <c r="U223" s="216"/>
      <c r="V223" s="146"/>
      <c r="W223"/>
      <c r="AA223" s="216"/>
      <c r="AB223" s="146"/>
      <c r="AC223"/>
      <c r="AG223" s="216"/>
      <c r="AH223" s="146"/>
      <c r="AI223"/>
      <c r="AM223" s="216"/>
      <c r="AN223" s="146"/>
      <c r="AO223"/>
      <c r="AS223" s="216"/>
      <c r="AT223" s="146"/>
      <c r="AU223"/>
      <c r="AY223" s="216"/>
      <c r="AZ223" s="146"/>
      <c r="BA223"/>
      <c r="BE223" s="216"/>
      <c r="BF223" s="146"/>
      <c r="BG223"/>
      <c r="BK223" s="216"/>
    </row>
    <row r="224" spans="2:63" x14ac:dyDescent="0.25">
      <c r="H224"/>
      <c r="I224"/>
      <c r="J224" s="146"/>
      <c r="K224"/>
      <c r="P224" s="146"/>
      <c r="Q224"/>
      <c r="U224" s="216"/>
      <c r="V224" s="146"/>
      <c r="W224"/>
      <c r="AB224" s="146"/>
      <c r="AC224"/>
      <c r="AH224" s="146"/>
      <c r="AI224"/>
      <c r="AN224" s="146"/>
      <c r="AO224"/>
      <c r="AT224" s="146"/>
      <c r="AU224"/>
      <c r="AZ224" s="146"/>
      <c r="BA224"/>
      <c r="BF224" s="146"/>
      <c r="BG224"/>
    </row>
    <row r="225" spans="8:59" x14ac:dyDescent="0.25">
      <c r="H225"/>
      <c r="I225"/>
      <c r="J225" s="146"/>
      <c r="K225"/>
      <c r="P225" s="146"/>
      <c r="Q225"/>
      <c r="U225" s="216"/>
      <c r="V225" s="146"/>
      <c r="W225"/>
      <c r="AB225" s="146"/>
      <c r="AC225"/>
      <c r="AH225" s="146"/>
      <c r="AI225"/>
      <c r="AN225" s="146"/>
      <c r="AO225"/>
      <c r="AT225" s="146"/>
      <c r="AU225"/>
      <c r="AZ225" s="146"/>
      <c r="BA225"/>
      <c r="BF225" s="146"/>
      <c r="BG225"/>
    </row>
    <row r="226" spans="8:59" x14ac:dyDescent="0.25">
      <c r="H226"/>
      <c r="I226"/>
      <c r="J226" s="146"/>
      <c r="K226"/>
      <c r="P226" s="146"/>
      <c r="Q226"/>
      <c r="U226" s="216"/>
      <c r="V226" s="146"/>
      <c r="W226"/>
      <c r="AB226" s="146"/>
      <c r="AC226"/>
      <c r="AH226" s="146"/>
      <c r="AI226"/>
      <c r="AN226" s="146"/>
      <c r="AO226"/>
      <c r="AT226" s="146"/>
      <c r="AU226"/>
      <c r="AZ226" s="146"/>
      <c r="BA226"/>
      <c r="BF226" s="146"/>
      <c r="BG226"/>
    </row>
    <row r="227" spans="8:59" x14ac:dyDescent="0.25">
      <c r="H227"/>
      <c r="I227"/>
      <c r="J227" s="146"/>
      <c r="K227"/>
      <c r="P227" s="146"/>
      <c r="Q227"/>
      <c r="U227" s="216"/>
      <c r="V227" s="146"/>
      <c r="W227"/>
      <c r="AB227" s="146"/>
      <c r="AC227"/>
      <c r="AH227" s="146"/>
      <c r="AI227"/>
      <c r="AN227" s="146"/>
      <c r="AO227"/>
      <c r="AT227" s="146"/>
      <c r="AU227"/>
      <c r="AZ227" s="146"/>
      <c r="BA227"/>
      <c r="BF227" s="146"/>
      <c r="BG227"/>
    </row>
    <row r="228" spans="8:59" x14ac:dyDescent="0.25">
      <c r="H228"/>
      <c r="I228"/>
      <c r="J228" s="146"/>
      <c r="K228"/>
      <c r="P228" s="146"/>
      <c r="Q228"/>
      <c r="U228" s="216"/>
      <c r="V228" s="146"/>
      <c r="W228"/>
      <c r="AB228" s="146"/>
      <c r="AC228"/>
      <c r="AH228" s="146"/>
      <c r="AI228"/>
      <c r="AN228" s="146"/>
      <c r="AO228"/>
      <c r="AT228" s="146"/>
      <c r="AU228"/>
      <c r="AZ228" s="146"/>
      <c r="BA228"/>
      <c r="BF228" s="146"/>
      <c r="BG228"/>
    </row>
    <row r="229" spans="8:59" x14ac:dyDescent="0.25">
      <c r="H229"/>
      <c r="I229"/>
      <c r="J229" s="146"/>
      <c r="K229"/>
      <c r="P229" s="146"/>
      <c r="Q229"/>
      <c r="U229" s="216"/>
      <c r="V229" s="146"/>
      <c r="W229"/>
      <c r="AB229" s="146"/>
      <c r="AC229"/>
      <c r="AH229" s="146"/>
      <c r="AI229"/>
      <c r="AN229" s="146"/>
      <c r="AO229"/>
      <c r="AT229" s="146"/>
      <c r="AU229"/>
      <c r="AZ229" s="146"/>
      <c r="BA229"/>
      <c r="BF229" s="146"/>
      <c r="BG229"/>
    </row>
    <row r="230" spans="8:59" x14ac:dyDescent="0.25">
      <c r="H230"/>
      <c r="I230"/>
      <c r="J230" s="146"/>
      <c r="K230"/>
      <c r="P230" s="146"/>
      <c r="Q230"/>
      <c r="U230" s="216"/>
      <c r="V230" s="146"/>
      <c r="W230"/>
      <c r="AB230" s="146"/>
      <c r="AC230"/>
      <c r="AH230" s="146"/>
      <c r="AI230"/>
      <c r="AN230" s="146"/>
      <c r="AO230"/>
      <c r="AT230" s="146"/>
      <c r="AU230"/>
      <c r="AZ230" s="146"/>
      <c r="BA230"/>
      <c r="BF230" s="146"/>
      <c r="BG230"/>
    </row>
    <row r="231" spans="8:59" x14ac:dyDescent="0.25">
      <c r="H231"/>
      <c r="I231"/>
      <c r="J231" s="146"/>
      <c r="K231"/>
      <c r="P231" s="146"/>
      <c r="Q231"/>
      <c r="U231" s="216"/>
      <c r="V231" s="146"/>
      <c r="W231"/>
      <c r="AB231" s="146"/>
      <c r="AC231"/>
      <c r="AH231" s="146"/>
      <c r="AI231"/>
      <c r="AN231" s="146"/>
      <c r="AO231"/>
      <c r="AT231" s="146"/>
      <c r="AU231"/>
      <c r="AZ231" s="146"/>
      <c r="BA231"/>
      <c r="BF231" s="146"/>
      <c r="BG231"/>
    </row>
    <row r="232" spans="8:59" x14ac:dyDescent="0.25">
      <c r="H232"/>
      <c r="I232"/>
      <c r="J232" s="146"/>
      <c r="K232"/>
      <c r="P232" s="146"/>
      <c r="Q232"/>
      <c r="U232" s="216"/>
      <c r="V232" s="146"/>
      <c r="W232"/>
      <c r="AB232" s="146"/>
      <c r="AC232"/>
      <c r="AH232" s="146"/>
      <c r="AI232"/>
      <c r="AN232" s="146"/>
      <c r="AO232"/>
      <c r="AT232" s="146"/>
      <c r="AU232"/>
      <c r="AZ232" s="146"/>
      <c r="BA232"/>
      <c r="BF232" s="146"/>
      <c r="BG232"/>
    </row>
    <row r="233" spans="8:59" x14ac:dyDescent="0.25">
      <c r="H233"/>
      <c r="I233"/>
      <c r="J233" s="146"/>
      <c r="K233"/>
      <c r="P233" s="146"/>
      <c r="Q233"/>
      <c r="U233" s="216"/>
      <c r="V233" s="146"/>
      <c r="W233"/>
      <c r="AB233" s="146"/>
      <c r="AC233"/>
      <c r="AH233" s="146"/>
      <c r="AI233"/>
      <c r="AN233" s="146"/>
      <c r="AO233"/>
      <c r="AT233" s="146"/>
      <c r="AU233"/>
      <c r="AZ233" s="146"/>
      <c r="BA233"/>
      <c r="BF233" s="146"/>
      <c r="BG233"/>
    </row>
    <row r="234" spans="8:59" x14ac:dyDescent="0.25">
      <c r="H234"/>
      <c r="I234"/>
      <c r="J234" s="146"/>
      <c r="K234"/>
      <c r="P234" s="146"/>
      <c r="Q234"/>
      <c r="U234" s="216"/>
      <c r="V234" s="146"/>
      <c r="W234"/>
      <c r="AB234" s="146"/>
      <c r="AC234"/>
      <c r="AH234" s="146"/>
      <c r="AI234"/>
      <c r="AN234" s="146"/>
      <c r="AO234"/>
      <c r="AT234" s="146"/>
      <c r="AU234"/>
      <c r="AZ234" s="146"/>
      <c r="BA234"/>
      <c r="BF234" s="146"/>
      <c r="BG234"/>
    </row>
    <row r="235" spans="8:59" x14ac:dyDescent="0.25">
      <c r="H235"/>
      <c r="I235"/>
      <c r="J235" s="146"/>
      <c r="K235"/>
      <c r="P235" s="146"/>
      <c r="Q235"/>
      <c r="U235" s="216"/>
      <c r="V235" s="146"/>
      <c r="W235"/>
      <c r="AB235" s="146"/>
      <c r="AC235"/>
      <c r="AH235" s="146"/>
      <c r="AI235"/>
      <c r="AN235" s="146"/>
      <c r="AO235"/>
      <c r="AT235" s="146"/>
      <c r="AU235"/>
      <c r="AZ235" s="146"/>
      <c r="BA235"/>
      <c r="BF235" s="146"/>
      <c r="BG235"/>
    </row>
    <row r="236" spans="8:59" x14ac:dyDescent="0.25">
      <c r="H236"/>
      <c r="I236"/>
      <c r="J236" s="146"/>
      <c r="K236"/>
      <c r="P236" s="146"/>
      <c r="Q236"/>
      <c r="U236" s="216"/>
      <c r="V236" s="146"/>
      <c r="W236"/>
      <c r="AB236" s="146"/>
      <c r="AC236"/>
      <c r="AH236" s="146"/>
      <c r="AI236"/>
      <c r="AN236" s="146"/>
      <c r="AO236"/>
      <c r="AT236" s="146"/>
      <c r="AU236"/>
      <c r="AZ236" s="146"/>
      <c r="BA236"/>
      <c r="BF236" s="146"/>
      <c r="BG236"/>
    </row>
    <row r="237" spans="8:59" x14ac:dyDescent="0.25">
      <c r="H237"/>
      <c r="I237"/>
      <c r="J237" s="146"/>
      <c r="K237"/>
      <c r="P237" s="146"/>
      <c r="Q237"/>
      <c r="U237" s="216"/>
      <c r="V237" s="146"/>
      <c r="W237"/>
      <c r="AB237" s="146"/>
      <c r="AC237"/>
      <c r="AH237" s="146"/>
      <c r="AI237"/>
      <c r="AN237" s="146"/>
      <c r="AO237"/>
      <c r="AT237" s="146"/>
      <c r="AU237"/>
      <c r="AZ237" s="146"/>
      <c r="BA237"/>
      <c r="BF237" s="146"/>
      <c r="BG237"/>
    </row>
    <row r="238" spans="8:59" x14ac:dyDescent="0.25">
      <c r="H238"/>
      <c r="I238"/>
      <c r="J238" s="146"/>
      <c r="K238"/>
      <c r="P238" s="146"/>
      <c r="Q238"/>
      <c r="U238" s="216"/>
      <c r="V238" s="146"/>
      <c r="W238"/>
      <c r="AB238" s="146"/>
      <c r="AC238"/>
      <c r="AH238" s="146"/>
      <c r="AI238"/>
      <c r="AN238" s="146"/>
      <c r="AO238"/>
      <c r="AT238" s="146"/>
      <c r="AU238"/>
      <c r="AZ238" s="146"/>
      <c r="BA238"/>
      <c r="BF238" s="146"/>
      <c r="BG238"/>
    </row>
    <row r="239" spans="8:59" x14ac:dyDescent="0.25">
      <c r="H239"/>
      <c r="I239"/>
      <c r="J239" s="146"/>
      <c r="K239"/>
      <c r="P239" s="146"/>
      <c r="Q239"/>
      <c r="U239" s="216"/>
      <c r="V239" s="146"/>
      <c r="W239"/>
      <c r="AB239" s="146"/>
      <c r="AC239"/>
      <c r="AH239" s="146"/>
      <c r="AI239"/>
      <c r="AN239" s="146"/>
      <c r="AO239"/>
      <c r="AT239" s="146"/>
      <c r="AU239"/>
      <c r="AZ239" s="146"/>
      <c r="BA239"/>
      <c r="BF239" s="146"/>
      <c r="BG239"/>
    </row>
    <row r="240" spans="8:59" x14ac:dyDescent="0.25">
      <c r="H240"/>
      <c r="I240"/>
      <c r="J240" s="146"/>
      <c r="K240"/>
      <c r="P240" s="146"/>
      <c r="Q240"/>
      <c r="U240" s="216"/>
      <c r="V240" s="146"/>
      <c r="W240"/>
      <c r="AB240" s="146"/>
      <c r="AC240"/>
      <c r="AH240" s="146"/>
      <c r="AI240"/>
      <c r="AN240" s="146"/>
      <c r="AO240"/>
      <c r="AT240" s="146"/>
      <c r="AU240"/>
      <c r="AZ240" s="146"/>
      <c r="BA240"/>
      <c r="BF240" s="146"/>
      <c r="BG240"/>
    </row>
    <row r="241" spans="8:59" x14ac:dyDescent="0.25">
      <c r="H241"/>
      <c r="I241"/>
      <c r="J241" s="146"/>
      <c r="K241"/>
      <c r="P241" s="146"/>
      <c r="Q241"/>
      <c r="U241" s="216"/>
      <c r="V241" s="146"/>
      <c r="W241"/>
      <c r="AB241" s="146"/>
      <c r="AC241"/>
      <c r="AH241" s="146"/>
      <c r="AI241"/>
      <c r="AN241" s="146"/>
      <c r="AO241"/>
      <c r="AT241" s="146"/>
      <c r="AU241"/>
      <c r="AZ241" s="146"/>
      <c r="BA241"/>
      <c r="BF241" s="146"/>
      <c r="BG241"/>
    </row>
    <row r="242" spans="8:59" x14ac:dyDescent="0.25">
      <c r="H242"/>
      <c r="I242"/>
      <c r="J242" s="146"/>
      <c r="K242"/>
      <c r="P242" s="146"/>
      <c r="Q242"/>
      <c r="U242" s="216"/>
      <c r="V242" s="146"/>
      <c r="W242"/>
      <c r="AB242" s="146"/>
      <c r="AC242"/>
      <c r="AH242" s="146"/>
      <c r="AI242"/>
      <c r="AN242" s="146"/>
      <c r="AO242"/>
      <c r="AT242" s="146"/>
      <c r="AU242"/>
      <c r="AZ242" s="146"/>
      <c r="BA242"/>
      <c r="BF242" s="146"/>
      <c r="BG242"/>
    </row>
    <row r="243" spans="8:59" x14ac:dyDescent="0.25">
      <c r="H243"/>
      <c r="I243"/>
      <c r="J243" s="146"/>
      <c r="K243"/>
      <c r="P243" s="146"/>
      <c r="Q243"/>
      <c r="U243" s="216"/>
      <c r="V243" s="146"/>
      <c r="W243"/>
      <c r="AB243" s="146"/>
      <c r="AC243"/>
      <c r="AH243" s="146"/>
      <c r="AI243"/>
      <c r="AN243" s="146"/>
      <c r="AO243"/>
      <c r="AT243" s="146"/>
      <c r="AU243"/>
      <c r="AZ243" s="146"/>
      <c r="BA243"/>
      <c r="BF243" s="146"/>
      <c r="BG243"/>
    </row>
    <row r="244" spans="8:59" x14ac:dyDescent="0.25">
      <c r="H244"/>
      <c r="I244"/>
      <c r="J244" s="146"/>
      <c r="K244"/>
      <c r="P244" s="146"/>
      <c r="Q244"/>
      <c r="U244" s="216"/>
      <c r="V244" s="146"/>
      <c r="W244"/>
      <c r="AB244" s="146"/>
      <c r="AC244"/>
      <c r="AH244" s="146"/>
      <c r="AI244"/>
      <c r="AN244" s="146"/>
      <c r="AO244"/>
      <c r="AT244" s="146"/>
      <c r="AU244"/>
      <c r="AZ244" s="146"/>
      <c r="BA244"/>
      <c r="BF244" s="146"/>
      <c r="BG244"/>
    </row>
    <row r="245" spans="8:59" x14ac:dyDescent="0.25">
      <c r="H245"/>
      <c r="I245"/>
      <c r="J245" s="146"/>
      <c r="K245"/>
      <c r="P245" s="146"/>
      <c r="Q245"/>
      <c r="U245" s="216"/>
      <c r="V245" s="146"/>
      <c r="W245"/>
      <c r="AB245" s="146"/>
      <c r="AC245"/>
      <c r="AH245" s="146"/>
      <c r="AI245"/>
      <c r="AN245" s="146"/>
      <c r="AO245"/>
      <c r="AT245" s="146"/>
      <c r="AU245"/>
      <c r="AZ245" s="146"/>
      <c r="BA245"/>
      <c r="BF245" s="146"/>
      <c r="BG245"/>
    </row>
    <row r="246" spans="8:59" x14ac:dyDescent="0.25">
      <c r="H246"/>
      <c r="I246"/>
      <c r="J246" s="146"/>
      <c r="K246"/>
      <c r="P246" s="146"/>
      <c r="Q246"/>
      <c r="U246" s="216"/>
      <c r="V246" s="146"/>
      <c r="W246"/>
      <c r="AB246" s="146"/>
      <c r="AC246"/>
      <c r="AH246" s="146"/>
      <c r="AI246"/>
      <c r="AN246" s="146"/>
      <c r="AO246"/>
      <c r="AT246" s="146"/>
      <c r="AU246"/>
      <c r="AZ246" s="146"/>
      <c r="BA246"/>
      <c r="BF246" s="146"/>
      <c r="BG246"/>
    </row>
    <row r="247" spans="8:59" x14ac:dyDescent="0.25">
      <c r="H247"/>
      <c r="I247"/>
      <c r="J247" s="146"/>
      <c r="K247"/>
      <c r="P247" s="146"/>
      <c r="Q247"/>
      <c r="U247" s="216"/>
      <c r="V247" s="146"/>
      <c r="W247"/>
      <c r="AB247" s="146"/>
      <c r="AC247"/>
      <c r="AH247" s="146"/>
      <c r="AI247"/>
      <c r="AN247" s="146"/>
      <c r="AO247"/>
      <c r="AT247" s="146"/>
      <c r="AU247"/>
      <c r="AZ247" s="146"/>
      <c r="BA247"/>
      <c r="BF247" s="146"/>
      <c r="BG247"/>
    </row>
    <row r="248" spans="8:59" x14ac:dyDescent="0.25">
      <c r="H248"/>
      <c r="I248"/>
      <c r="J248" s="146"/>
      <c r="K248"/>
      <c r="P248" s="146"/>
      <c r="Q248"/>
      <c r="U248" s="216"/>
      <c r="V248" s="146"/>
      <c r="W248"/>
      <c r="AB248" s="146"/>
      <c r="AC248"/>
      <c r="AH248" s="146"/>
      <c r="AI248"/>
      <c r="AN248" s="146"/>
      <c r="AO248"/>
      <c r="AT248" s="146"/>
      <c r="AU248"/>
      <c r="AZ248" s="146"/>
      <c r="BA248"/>
      <c r="BF248" s="146"/>
      <c r="BG248"/>
    </row>
    <row r="249" spans="8:59" x14ac:dyDescent="0.25">
      <c r="H249"/>
      <c r="I249"/>
      <c r="J249" s="146"/>
      <c r="K249"/>
      <c r="P249" s="146"/>
      <c r="Q249"/>
      <c r="U249" s="216"/>
      <c r="V249" s="146"/>
      <c r="W249"/>
      <c r="AB249" s="146"/>
      <c r="AC249"/>
      <c r="AH249" s="146"/>
      <c r="AI249"/>
      <c r="AN249" s="146"/>
      <c r="AO249"/>
      <c r="AT249" s="146"/>
      <c r="AU249"/>
      <c r="AZ249" s="146"/>
      <c r="BA249"/>
      <c r="BF249" s="146"/>
      <c r="BG249"/>
    </row>
    <row r="250" spans="8:59" x14ac:dyDescent="0.25">
      <c r="H250"/>
      <c r="I250"/>
      <c r="J250" s="146"/>
      <c r="K250"/>
      <c r="P250" s="146"/>
      <c r="Q250"/>
      <c r="U250" s="216"/>
      <c r="V250" s="146"/>
      <c r="W250"/>
      <c r="AB250" s="146"/>
      <c r="AC250"/>
      <c r="AH250" s="146"/>
      <c r="AI250"/>
      <c r="AN250" s="146"/>
      <c r="AO250"/>
      <c r="AT250" s="146"/>
      <c r="AU250"/>
      <c r="AZ250" s="146"/>
      <c r="BA250"/>
      <c r="BF250" s="146"/>
      <c r="BG250"/>
    </row>
    <row r="251" spans="8:59" x14ac:dyDescent="0.25">
      <c r="H251"/>
      <c r="I251"/>
      <c r="J251" s="146"/>
      <c r="K251"/>
      <c r="P251" s="146"/>
      <c r="Q251"/>
      <c r="U251" s="216"/>
      <c r="V251" s="146"/>
      <c r="W251"/>
      <c r="AB251" s="146"/>
      <c r="AC251"/>
      <c r="AH251" s="146"/>
      <c r="AI251"/>
      <c r="AN251" s="146"/>
      <c r="AO251"/>
      <c r="AT251" s="146"/>
      <c r="AU251"/>
      <c r="AZ251" s="146"/>
      <c r="BA251"/>
      <c r="BF251" s="146"/>
      <c r="BG251"/>
    </row>
    <row r="252" spans="8:59" x14ac:dyDescent="0.25">
      <c r="H252"/>
      <c r="I252"/>
      <c r="J252" s="146"/>
      <c r="K252"/>
      <c r="P252" s="146"/>
      <c r="Q252"/>
      <c r="U252" s="216"/>
      <c r="V252" s="146"/>
      <c r="W252"/>
      <c r="AB252" s="146"/>
      <c r="AC252"/>
      <c r="AH252" s="146"/>
      <c r="AI252"/>
      <c r="AN252" s="146"/>
      <c r="AO252"/>
      <c r="AT252" s="146"/>
      <c r="AU252"/>
      <c r="AZ252" s="146"/>
      <c r="BA252"/>
      <c r="BF252" s="146"/>
      <c r="BG252"/>
    </row>
    <row r="253" spans="8:59" x14ac:dyDescent="0.25">
      <c r="H253"/>
      <c r="I253"/>
      <c r="J253" s="146"/>
      <c r="K253"/>
      <c r="P253" s="146"/>
      <c r="Q253"/>
      <c r="U253" s="216"/>
      <c r="V253" s="146"/>
      <c r="W253"/>
      <c r="AB253" s="146"/>
      <c r="AC253"/>
      <c r="AH253" s="146"/>
      <c r="AI253"/>
      <c r="AN253" s="146"/>
      <c r="AO253"/>
      <c r="AT253" s="146"/>
      <c r="AU253"/>
      <c r="AZ253" s="146"/>
      <c r="BA253"/>
      <c r="BF253" s="146"/>
      <c r="BG253"/>
    </row>
    <row r="254" spans="8:59" x14ac:dyDescent="0.25">
      <c r="H254"/>
      <c r="I254"/>
      <c r="J254" s="146"/>
      <c r="K254"/>
      <c r="P254" s="146"/>
      <c r="Q254"/>
      <c r="U254" s="216"/>
      <c r="V254" s="146"/>
      <c r="W254"/>
      <c r="AB254" s="146"/>
      <c r="AC254"/>
      <c r="AH254" s="146"/>
      <c r="AI254"/>
      <c r="AN254" s="146"/>
      <c r="AO254"/>
      <c r="AT254" s="146"/>
      <c r="AU254"/>
      <c r="AZ254" s="146"/>
      <c r="BA254"/>
      <c r="BF254" s="146"/>
      <c r="BG254"/>
    </row>
    <row r="255" spans="8:59" x14ac:dyDescent="0.25">
      <c r="H255"/>
      <c r="I255"/>
      <c r="J255" s="146"/>
      <c r="K255"/>
      <c r="P255" s="146"/>
      <c r="Q255"/>
      <c r="U255" s="216"/>
      <c r="V255" s="146"/>
      <c r="W255"/>
      <c r="AB255" s="146"/>
      <c r="AC255"/>
      <c r="AH255" s="146"/>
      <c r="AI255"/>
      <c r="AN255" s="146"/>
      <c r="AO255"/>
      <c r="AT255" s="146"/>
      <c r="AU255"/>
      <c r="AZ255" s="146"/>
      <c r="BA255"/>
      <c r="BF255" s="146"/>
      <c r="BG255"/>
    </row>
    <row r="256" spans="8:59" x14ac:dyDescent="0.25">
      <c r="H256"/>
      <c r="I256"/>
      <c r="J256" s="146"/>
      <c r="K256"/>
      <c r="P256" s="146"/>
      <c r="Q256"/>
      <c r="U256" s="216"/>
      <c r="V256" s="146"/>
      <c r="W256"/>
      <c r="AB256" s="146"/>
      <c r="AC256"/>
      <c r="AH256" s="146"/>
      <c r="AI256"/>
      <c r="AN256" s="146"/>
      <c r="AO256"/>
      <c r="AT256" s="146"/>
      <c r="AU256"/>
      <c r="AZ256" s="146"/>
      <c r="BA256"/>
      <c r="BF256" s="146"/>
      <c r="BG256"/>
    </row>
    <row r="257" spans="8:59" x14ac:dyDescent="0.25">
      <c r="H257"/>
      <c r="I257"/>
      <c r="J257" s="146"/>
      <c r="K257"/>
      <c r="P257" s="146"/>
      <c r="Q257"/>
      <c r="U257" s="216"/>
      <c r="V257" s="146"/>
      <c r="W257"/>
      <c r="AB257" s="146"/>
      <c r="AC257"/>
      <c r="AH257" s="146"/>
      <c r="AI257"/>
      <c r="AN257" s="146"/>
      <c r="AO257"/>
      <c r="AT257" s="146"/>
      <c r="AU257"/>
      <c r="AZ257" s="146"/>
      <c r="BA257"/>
      <c r="BF257" s="146"/>
      <c r="BG257"/>
    </row>
    <row r="258" spans="8:59" x14ac:dyDescent="0.25">
      <c r="H258" s="181"/>
      <c r="I258"/>
      <c r="J258" s="146"/>
      <c r="K258"/>
      <c r="P258" s="146"/>
      <c r="Q258"/>
      <c r="U258" s="216"/>
      <c r="V258" s="146"/>
      <c r="W258"/>
      <c r="AB258" s="146"/>
      <c r="AC258"/>
      <c r="AH258" s="146"/>
      <c r="AI258"/>
      <c r="AN258" s="146"/>
      <c r="AO258"/>
      <c r="AT258" s="146"/>
      <c r="AU258"/>
      <c r="AZ258" s="146"/>
      <c r="BA258"/>
      <c r="BF258" s="146"/>
      <c r="BG258"/>
    </row>
    <row r="259" spans="8:59" x14ac:dyDescent="0.25">
      <c r="H259" s="181"/>
      <c r="I259"/>
      <c r="J259" s="146"/>
      <c r="K259"/>
      <c r="P259" s="146"/>
      <c r="Q259"/>
      <c r="U259" s="216"/>
      <c r="V259" s="146"/>
      <c r="W259"/>
      <c r="AB259" s="146"/>
      <c r="AC259"/>
      <c r="AH259" s="146"/>
      <c r="AI259"/>
      <c r="AN259" s="146"/>
      <c r="AO259"/>
      <c r="AT259" s="146"/>
      <c r="AU259"/>
      <c r="AZ259" s="146"/>
      <c r="BA259"/>
      <c r="BF259" s="146"/>
      <c r="BG259"/>
    </row>
    <row r="260" spans="8:59" x14ac:dyDescent="0.25">
      <c r="H260" s="181"/>
      <c r="I260"/>
      <c r="J260" s="146"/>
      <c r="K260"/>
      <c r="P260" s="146"/>
      <c r="Q260"/>
      <c r="U260" s="216"/>
      <c r="V260" s="146"/>
      <c r="W260"/>
      <c r="AB260" s="146"/>
      <c r="AC260"/>
      <c r="AH260" s="146"/>
      <c r="AI260"/>
      <c r="AN260" s="146"/>
      <c r="AO260"/>
      <c r="AT260" s="146"/>
      <c r="AU260"/>
      <c r="AZ260" s="146"/>
      <c r="BA260"/>
      <c r="BF260" s="146"/>
      <c r="BG260"/>
    </row>
    <row r="261" spans="8:59" x14ac:dyDescent="0.25">
      <c r="H261" s="181"/>
      <c r="I261"/>
      <c r="J261" s="146"/>
      <c r="K261"/>
      <c r="P261" s="146"/>
      <c r="Q261"/>
      <c r="U261" s="216"/>
      <c r="V261" s="146"/>
      <c r="W261"/>
      <c r="AB261" s="146"/>
      <c r="AC261"/>
      <c r="AH261" s="146"/>
      <c r="AI261"/>
      <c r="AN261" s="146"/>
      <c r="AO261"/>
      <c r="AT261" s="146"/>
      <c r="AU261"/>
      <c r="AZ261" s="146"/>
      <c r="BA261"/>
      <c r="BF261" s="146"/>
      <c r="BG261"/>
    </row>
    <row r="262" spans="8:59" x14ac:dyDescent="0.25">
      <c r="H262" s="181"/>
      <c r="I262"/>
      <c r="J262" s="146"/>
      <c r="K262"/>
      <c r="P262" s="146"/>
      <c r="Q262"/>
      <c r="U262" s="216"/>
      <c r="V262" s="146"/>
      <c r="W262"/>
      <c r="AB262" s="146"/>
      <c r="AC262"/>
      <c r="AH262" s="146"/>
      <c r="AI262"/>
      <c r="AN262" s="146"/>
      <c r="AO262"/>
      <c r="AT262" s="146"/>
      <c r="AU262"/>
      <c r="AZ262" s="146"/>
      <c r="BA262"/>
      <c r="BF262" s="146"/>
      <c r="BG262"/>
    </row>
    <row r="263" spans="8:59" x14ac:dyDescent="0.25">
      <c r="H263" s="181"/>
      <c r="I263"/>
      <c r="J263" s="146"/>
      <c r="K263"/>
      <c r="P263" s="146"/>
      <c r="Q263"/>
      <c r="U263" s="216"/>
      <c r="V263" s="146"/>
      <c r="W263"/>
      <c r="AB263" s="146"/>
      <c r="AC263"/>
      <c r="AH263" s="146"/>
      <c r="AI263"/>
      <c r="AN263" s="146"/>
      <c r="AO263"/>
      <c r="AT263" s="146"/>
      <c r="AU263"/>
      <c r="AZ263" s="146"/>
      <c r="BA263"/>
      <c r="BF263" s="146"/>
      <c r="BG263"/>
    </row>
    <row r="264" spans="8:59" x14ac:dyDescent="0.25">
      <c r="H264" s="181"/>
      <c r="I264"/>
      <c r="J264" s="146"/>
      <c r="K264"/>
      <c r="P264" s="146"/>
      <c r="Q264"/>
      <c r="U264" s="216"/>
      <c r="V264" s="146"/>
      <c r="W264"/>
      <c r="AB264" s="146"/>
      <c r="AC264"/>
      <c r="AH264" s="146"/>
      <c r="AI264"/>
      <c r="AN264" s="146"/>
      <c r="AO264"/>
      <c r="AT264" s="146"/>
      <c r="AU264"/>
      <c r="AZ264" s="146"/>
      <c r="BA264"/>
      <c r="BF264" s="146"/>
      <c r="BG264"/>
    </row>
    <row r="265" spans="8:59" x14ac:dyDescent="0.25">
      <c r="H265" s="181"/>
      <c r="I265"/>
      <c r="J265" s="146"/>
      <c r="K265"/>
      <c r="P265" s="146"/>
      <c r="Q265"/>
      <c r="U265" s="216"/>
      <c r="V265" s="146"/>
      <c r="W265"/>
      <c r="AB265" s="146"/>
      <c r="AC265"/>
      <c r="AH265" s="146"/>
      <c r="AI265"/>
      <c r="AN265" s="146"/>
      <c r="AO265"/>
      <c r="AT265" s="146"/>
      <c r="AU265"/>
      <c r="AZ265" s="146"/>
      <c r="BA265"/>
      <c r="BF265" s="146"/>
      <c r="BG265"/>
    </row>
    <row r="266" spans="8:59" x14ac:dyDescent="0.25">
      <c r="H266" s="181"/>
      <c r="I266"/>
      <c r="J266" s="146"/>
      <c r="K266"/>
      <c r="P266" s="146"/>
      <c r="Q266"/>
      <c r="U266" s="216"/>
      <c r="V266" s="146"/>
      <c r="W266"/>
      <c r="AB266" s="146"/>
      <c r="AC266"/>
      <c r="AH266" s="146"/>
      <c r="AI266"/>
      <c r="AN266" s="146"/>
      <c r="AO266"/>
      <c r="AT266" s="146"/>
      <c r="AU266"/>
      <c r="AZ266" s="146"/>
      <c r="BA266"/>
      <c r="BF266" s="146"/>
      <c r="BG266"/>
    </row>
    <row r="267" spans="8:59" x14ac:dyDescent="0.25">
      <c r="H267" s="181"/>
      <c r="I267"/>
      <c r="J267" s="146"/>
      <c r="K267"/>
      <c r="P267" s="146"/>
      <c r="Q267"/>
      <c r="U267" s="216"/>
      <c r="V267" s="146"/>
      <c r="W267"/>
      <c r="AB267" s="146"/>
      <c r="AC267"/>
      <c r="AH267" s="146"/>
      <c r="AI267"/>
      <c r="AN267" s="146"/>
      <c r="AO267"/>
      <c r="AT267" s="146"/>
      <c r="AU267"/>
      <c r="AZ267" s="146"/>
      <c r="BA267"/>
      <c r="BF267" s="146"/>
      <c r="BG267"/>
    </row>
    <row r="268" spans="8:59" x14ac:dyDescent="0.25">
      <c r="H268" s="181"/>
      <c r="I268"/>
      <c r="J268" s="146"/>
      <c r="K268"/>
      <c r="P268" s="146"/>
      <c r="Q268"/>
      <c r="U268" s="216"/>
      <c r="V268" s="146"/>
      <c r="W268"/>
      <c r="AB268" s="146"/>
      <c r="AC268"/>
      <c r="AH268" s="146"/>
      <c r="AI268"/>
      <c r="AN268" s="146"/>
      <c r="AO268"/>
      <c r="AT268" s="146"/>
      <c r="AU268"/>
      <c r="AZ268" s="146"/>
      <c r="BA268"/>
      <c r="BF268" s="146"/>
      <c r="BG268"/>
    </row>
    <row r="269" spans="8:59" x14ac:dyDescent="0.25">
      <c r="H269" s="181"/>
      <c r="I269"/>
      <c r="J269" s="146"/>
      <c r="K269"/>
      <c r="P269" s="146"/>
      <c r="Q269"/>
      <c r="U269" s="216"/>
      <c r="V269" s="146"/>
      <c r="W269"/>
      <c r="AB269" s="146"/>
      <c r="AC269"/>
      <c r="AH269" s="146"/>
      <c r="AI269"/>
      <c r="AN269" s="146"/>
      <c r="AO269"/>
      <c r="AT269" s="146"/>
      <c r="AU269"/>
      <c r="AZ269" s="146"/>
      <c r="BA269"/>
      <c r="BF269" s="146"/>
      <c r="BG269"/>
    </row>
    <row r="270" spans="8:59" x14ac:dyDescent="0.25">
      <c r="H270" s="181"/>
      <c r="I270"/>
      <c r="J270" s="146"/>
      <c r="K270"/>
      <c r="P270" s="146"/>
      <c r="Q270"/>
      <c r="U270" s="216"/>
      <c r="V270" s="146"/>
      <c r="W270"/>
      <c r="AB270" s="146"/>
      <c r="AC270"/>
      <c r="AH270" s="146"/>
      <c r="AI270"/>
      <c r="AN270" s="146"/>
      <c r="AO270"/>
      <c r="AT270" s="146"/>
      <c r="AU270"/>
      <c r="AZ270" s="146"/>
      <c r="BA270"/>
      <c r="BF270" s="146"/>
      <c r="BG270"/>
    </row>
    <row r="271" spans="8:59" x14ac:dyDescent="0.25">
      <c r="H271" s="181"/>
      <c r="I271"/>
      <c r="J271" s="146"/>
      <c r="K271"/>
      <c r="P271" s="146"/>
      <c r="Q271"/>
      <c r="U271" s="216"/>
      <c r="V271" s="146"/>
      <c r="W271"/>
      <c r="AB271" s="146"/>
      <c r="AC271"/>
      <c r="AH271" s="146"/>
      <c r="AI271"/>
      <c r="AN271" s="146"/>
      <c r="AO271"/>
      <c r="AT271" s="146"/>
      <c r="AU271"/>
      <c r="AZ271" s="146"/>
      <c r="BA271"/>
      <c r="BF271" s="146"/>
      <c r="BG271"/>
    </row>
    <row r="272" spans="8:59" x14ac:dyDescent="0.25">
      <c r="H272" s="181"/>
      <c r="I272"/>
      <c r="J272" s="146"/>
      <c r="K272"/>
      <c r="P272" s="146"/>
      <c r="Q272"/>
      <c r="U272" s="216"/>
      <c r="V272" s="146"/>
      <c r="W272"/>
      <c r="AB272" s="146"/>
      <c r="AC272"/>
      <c r="AH272" s="146"/>
      <c r="AI272"/>
      <c r="AN272" s="146"/>
      <c r="AO272"/>
      <c r="AT272" s="146"/>
      <c r="AU272"/>
      <c r="AZ272" s="146"/>
      <c r="BA272"/>
      <c r="BF272" s="146"/>
      <c r="BG272"/>
    </row>
    <row r="273" spans="8:59" x14ac:dyDescent="0.25">
      <c r="H273" s="181"/>
      <c r="I273"/>
      <c r="J273" s="146"/>
      <c r="K273"/>
      <c r="P273" s="146"/>
      <c r="Q273"/>
      <c r="U273" s="216"/>
      <c r="V273" s="146"/>
      <c r="W273"/>
      <c r="AB273" s="146"/>
      <c r="AC273"/>
      <c r="AH273" s="146"/>
      <c r="AI273"/>
      <c r="AN273" s="146"/>
      <c r="AO273"/>
      <c r="AT273" s="146"/>
      <c r="AU273"/>
      <c r="AZ273" s="146"/>
      <c r="BA273"/>
      <c r="BF273" s="146"/>
      <c r="BG273"/>
    </row>
    <row r="274" spans="8:59" x14ac:dyDescent="0.25">
      <c r="H274" s="181"/>
      <c r="I274"/>
      <c r="J274" s="146"/>
      <c r="K274"/>
      <c r="P274" s="146"/>
      <c r="Q274"/>
      <c r="U274" s="216"/>
      <c r="V274" s="146"/>
      <c r="W274"/>
      <c r="AB274" s="146"/>
      <c r="AC274"/>
      <c r="AH274" s="146"/>
      <c r="AI274"/>
      <c r="AN274" s="146"/>
      <c r="AO274"/>
      <c r="AT274" s="146"/>
      <c r="AU274"/>
      <c r="AZ274" s="146"/>
      <c r="BA274"/>
      <c r="BF274" s="146"/>
      <c r="BG274"/>
    </row>
    <row r="275" spans="8:59" x14ac:dyDescent="0.25">
      <c r="H275" s="181"/>
      <c r="I275"/>
      <c r="J275" s="146"/>
      <c r="K275"/>
      <c r="P275" s="146"/>
      <c r="Q275"/>
      <c r="U275" s="216"/>
      <c r="V275" s="146"/>
      <c r="W275"/>
      <c r="AB275" s="146"/>
      <c r="AC275"/>
      <c r="AH275" s="146"/>
      <c r="AI275"/>
      <c r="AN275" s="146"/>
      <c r="AO275"/>
      <c r="AT275" s="146"/>
      <c r="AU275"/>
      <c r="AZ275" s="146"/>
      <c r="BA275"/>
      <c r="BF275" s="146"/>
      <c r="BG275"/>
    </row>
    <row r="276" spans="8:59" x14ac:dyDescent="0.25">
      <c r="H276" s="181"/>
      <c r="I276"/>
      <c r="J276" s="146"/>
      <c r="K276"/>
      <c r="P276" s="146"/>
      <c r="Q276"/>
      <c r="U276" s="216"/>
      <c r="V276" s="146"/>
      <c r="W276"/>
      <c r="AB276" s="146"/>
      <c r="AC276"/>
      <c r="AH276" s="146"/>
      <c r="AI276"/>
      <c r="AN276" s="146"/>
      <c r="AO276"/>
      <c r="AT276" s="146"/>
      <c r="AU276"/>
      <c r="AZ276" s="146"/>
      <c r="BA276"/>
      <c r="BF276" s="146"/>
      <c r="BG276"/>
    </row>
    <row r="277" spans="8:59" x14ac:dyDescent="0.25">
      <c r="H277" s="181"/>
      <c r="I277"/>
      <c r="J277" s="146"/>
      <c r="K277"/>
      <c r="P277" s="146"/>
      <c r="Q277"/>
      <c r="U277" s="216"/>
      <c r="V277" s="146"/>
      <c r="W277"/>
      <c r="AB277" s="146"/>
      <c r="AC277"/>
      <c r="AH277" s="146"/>
      <c r="AI277"/>
      <c r="AN277" s="146"/>
      <c r="AO277"/>
      <c r="AT277" s="146"/>
      <c r="AU277"/>
      <c r="AZ277" s="146"/>
      <c r="BA277"/>
      <c r="BF277" s="146"/>
      <c r="BG277"/>
    </row>
    <row r="278" spans="8:59" x14ac:dyDescent="0.25">
      <c r="H278" s="181"/>
      <c r="I278"/>
      <c r="J278" s="146"/>
      <c r="K278"/>
      <c r="P278" s="146"/>
      <c r="Q278"/>
      <c r="U278" s="216"/>
      <c r="V278" s="146"/>
      <c r="W278"/>
      <c r="AB278" s="146"/>
      <c r="AC278"/>
      <c r="AH278" s="146"/>
      <c r="AI278"/>
      <c r="AN278" s="146"/>
      <c r="AO278"/>
      <c r="AT278" s="146"/>
      <c r="AU278"/>
      <c r="AZ278" s="146"/>
      <c r="BA278"/>
      <c r="BF278" s="146"/>
      <c r="BG278"/>
    </row>
    <row r="279" spans="8:59" x14ac:dyDescent="0.25">
      <c r="H279" s="181"/>
      <c r="I279"/>
      <c r="J279" s="146"/>
      <c r="K279"/>
      <c r="P279" s="146"/>
      <c r="Q279"/>
      <c r="U279" s="216"/>
      <c r="V279" s="146"/>
      <c r="W279"/>
      <c r="AB279" s="146"/>
      <c r="AC279"/>
      <c r="AH279" s="146"/>
      <c r="AI279"/>
      <c r="AN279" s="146"/>
      <c r="AO279"/>
      <c r="AT279" s="146"/>
      <c r="AU279"/>
      <c r="AZ279" s="146"/>
      <c r="BA279"/>
      <c r="BF279" s="146"/>
      <c r="BG279"/>
    </row>
    <row r="280" spans="8:59" x14ac:dyDescent="0.25">
      <c r="H280" s="181"/>
      <c r="I280"/>
      <c r="J280" s="146"/>
      <c r="K280"/>
      <c r="P280" s="146"/>
      <c r="Q280"/>
      <c r="U280" s="216"/>
      <c r="V280" s="146"/>
      <c r="W280"/>
      <c r="AB280" s="146"/>
      <c r="AC280"/>
      <c r="AH280" s="146"/>
      <c r="AI280"/>
      <c r="AN280" s="146"/>
      <c r="AO280"/>
      <c r="AT280" s="146"/>
      <c r="AU280"/>
      <c r="AZ280" s="146"/>
      <c r="BA280"/>
      <c r="BF280" s="146"/>
      <c r="BG280"/>
    </row>
    <row r="281" spans="8:59" x14ac:dyDescent="0.25">
      <c r="H281" s="181"/>
      <c r="I281"/>
      <c r="J281" s="146"/>
      <c r="K281"/>
      <c r="P281" s="146"/>
      <c r="Q281"/>
      <c r="U281" s="216"/>
      <c r="V281" s="146"/>
      <c r="W281"/>
      <c r="AB281" s="146"/>
      <c r="AC281"/>
      <c r="AH281" s="146"/>
      <c r="AI281"/>
      <c r="AN281" s="146"/>
      <c r="AO281"/>
      <c r="AT281" s="146"/>
      <c r="AU281"/>
      <c r="AZ281" s="146"/>
      <c r="BA281"/>
      <c r="BF281" s="146"/>
      <c r="BG281"/>
    </row>
    <row r="282" spans="8:59" x14ac:dyDescent="0.25">
      <c r="H282" s="181"/>
      <c r="I282"/>
      <c r="J282" s="146"/>
      <c r="K282"/>
      <c r="P282" s="146"/>
      <c r="Q282"/>
      <c r="U282" s="216"/>
      <c r="V282" s="146"/>
      <c r="W282"/>
      <c r="AB282" s="146"/>
      <c r="AC282"/>
      <c r="AH282" s="146"/>
      <c r="AI282"/>
      <c r="AN282" s="146"/>
      <c r="AO282"/>
      <c r="AT282" s="146"/>
      <c r="AU282"/>
      <c r="AZ282" s="146"/>
      <c r="BA282"/>
      <c r="BF282" s="146"/>
      <c r="BG282"/>
    </row>
    <row r="283" spans="8:59" x14ac:dyDescent="0.25">
      <c r="H283" s="181"/>
      <c r="I283"/>
      <c r="J283" s="146"/>
      <c r="K283"/>
      <c r="P283" s="146"/>
      <c r="Q283"/>
      <c r="U283" s="216"/>
      <c r="V283" s="146"/>
      <c r="W283"/>
      <c r="AB283" s="146"/>
      <c r="AC283"/>
      <c r="AH283" s="146"/>
      <c r="AI283"/>
      <c r="AN283" s="146"/>
      <c r="AO283"/>
      <c r="AT283" s="146"/>
      <c r="AU283"/>
      <c r="AZ283" s="146"/>
      <c r="BA283"/>
      <c r="BF283" s="146"/>
      <c r="BG283"/>
    </row>
    <row r="284" spans="8:59" x14ac:dyDescent="0.25">
      <c r="H284" s="181"/>
      <c r="I284"/>
      <c r="J284" s="146"/>
      <c r="K284"/>
      <c r="P284" s="146"/>
      <c r="Q284"/>
      <c r="U284" s="216"/>
      <c r="V284" s="146"/>
      <c r="W284"/>
      <c r="AB284" s="146"/>
      <c r="AC284"/>
      <c r="AH284" s="146"/>
      <c r="AI284"/>
      <c r="AN284" s="146"/>
      <c r="AO284"/>
      <c r="AT284" s="146"/>
      <c r="AU284"/>
      <c r="AZ284" s="146"/>
      <c r="BA284"/>
      <c r="BF284" s="146"/>
      <c r="BG284"/>
    </row>
    <row r="285" spans="8:59" x14ac:dyDescent="0.25">
      <c r="H285" s="181"/>
      <c r="I285"/>
      <c r="J285" s="146"/>
      <c r="K285"/>
      <c r="P285" s="146"/>
      <c r="Q285"/>
      <c r="U285" s="216"/>
      <c r="V285" s="146"/>
      <c r="W285"/>
      <c r="AB285" s="146"/>
      <c r="AC285"/>
      <c r="AH285" s="146"/>
      <c r="AI285"/>
      <c r="AN285" s="146"/>
      <c r="AO285"/>
      <c r="AT285" s="146"/>
      <c r="AU285"/>
      <c r="AZ285" s="146"/>
      <c r="BA285"/>
      <c r="BF285" s="146"/>
      <c r="BG285"/>
    </row>
    <row r="286" spans="8:59" x14ac:dyDescent="0.25">
      <c r="H286" s="181"/>
      <c r="I286"/>
      <c r="J286" s="146"/>
      <c r="K286"/>
      <c r="P286" s="146"/>
      <c r="Q286"/>
      <c r="U286" s="216"/>
      <c r="V286" s="146"/>
      <c r="W286"/>
      <c r="AB286" s="146"/>
      <c r="AC286"/>
      <c r="AH286" s="146"/>
      <c r="AI286"/>
      <c r="AN286" s="146"/>
      <c r="AO286"/>
      <c r="AT286" s="146"/>
      <c r="AU286"/>
      <c r="AZ286" s="146"/>
      <c r="BA286"/>
      <c r="BF286" s="146"/>
      <c r="BG286"/>
    </row>
    <row r="287" spans="8:59" x14ac:dyDescent="0.25">
      <c r="H287" s="181"/>
      <c r="I287"/>
      <c r="J287" s="146"/>
      <c r="K287"/>
      <c r="P287" s="146"/>
      <c r="Q287"/>
      <c r="U287" s="216"/>
      <c r="V287" s="146"/>
      <c r="W287"/>
      <c r="AB287" s="146"/>
      <c r="AC287"/>
      <c r="AH287" s="146"/>
      <c r="AI287"/>
      <c r="AN287" s="146"/>
      <c r="AO287"/>
      <c r="AT287" s="146"/>
      <c r="AU287"/>
      <c r="AZ287" s="146"/>
      <c r="BA287"/>
      <c r="BF287" s="146"/>
      <c r="BG287"/>
    </row>
    <row r="288" spans="8:59" x14ac:dyDescent="0.25">
      <c r="H288" s="181"/>
      <c r="I288"/>
      <c r="J288" s="146"/>
      <c r="K288"/>
      <c r="P288" s="146"/>
      <c r="Q288"/>
      <c r="U288" s="216"/>
      <c r="V288" s="146"/>
      <c r="W288"/>
      <c r="AB288" s="146"/>
      <c r="AC288"/>
      <c r="AH288" s="146"/>
      <c r="AI288"/>
      <c r="AN288" s="146"/>
      <c r="AO288"/>
      <c r="AT288" s="146"/>
      <c r="AU288"/>
      <c r="AZ288" s="146"/>
      <c r="BA288"/>
      <c r="BF288" s="146"/>
      <c r="BG288"/>
    </row>
    <row r="289" spans="8:59" x14ac:dyDescent="0.25">
      <c r="H289" s="181"/>
      <c r="I289"/>
      <c r="J289" s="146"/>
      <c r="K289"/>
      <c r="P289" s="146"/>
      <c r="Q289"/>
      <c r="U289" s="216"/>
      <c r="V289" s="146"/>
      <c r="W289"/>
      <c r="AB289" s="146"/>
      <c r="AC289"/>
      <c r="AH289" s="146"/>
      <c r="AI289"/>
      <c r="AN289" s="146"/>
      <c r="AO289"/>
      <c r="AT289" s="146"/>
      <c r="AU289"/>
      <c r="AZ289" s="146"/>
      <c r="BA289"/>
      <c r="BF289" s="146"/>
      <c r="BG289"/>
    </row>
    <row r="290" spans="8:59" x14ac:dyDescent="0.25">
      <c r="H290" s="181"/>
      <c r="I290"/>
      <c r="J290" s="146"/>
      <c r="K290"/>
      <c r="P290" s="146"/>
      <c r="Q290"/>
      <c r="U290" s="216"/>
      <c r="V290" s="146"/>
      <c r="W290"/>
      <c r="AB290" s="146"/>
      <c r="AC290"/>
      <c r="AH290" s="146"/>
      <c r="AI290"/>
      <c r="AN290" s="146"/>
      <c r="AO290"/>
      <c r="AT290" s="146"/>
      <c r="AU290"/>
      <c r="AZ290" s="146"/>
      <c r="BA290"/>
      <c r="BF290" s="146"/>
      <c r="BG290"/>
    </row>
    <row r="291" spans="8:59" x14ac:dyDescent="0.25">
      <c r="H291" s="181"/>
      <c r="I291"/>
      <c r="J291" s="146"/>
      <c r="K291"/>
      <c r="P291" s="146"/>
      <c r="Q291"/>
      <c r="U291" s="216"/>
      <c r="V291" s="146"/>
      <c r="W291"/>
      <c r="AB291" s="146"/>
      <c r="AC291"/>
      <c r="AH291" s="146"/>
      <c r="AI291"/>
      <c r="AN291" s="146"/>
      <c r="AO291"/>
      <c r="AT291" s="146"/>
      <c r="AU291"/>
      <c r="AZ291" s="146"/>
      <c r="BA291"/>
      <c r="BF291" s="146"/>
      <c r="BG291"/>
    </row>
    <row r="292" spans="8:59" x14ac:dyDescent="0.25">
      <c r="H292" s="181"/>
      <c r="I292"/>
      <c r="J292" s="146"/>
      <c r="K292"/>
      <c r="P292" s="146"/>
      <c r="Q292"/>
      <c r="U292" s="216"/>
      <c r="V292" s="146"/>
      <c r="W292"/>
      <c r="AB292" s="146"/>
      <c r="AC292"/>
      <c r="AH292" s="146"/>
      <c r="AI292"/>
      <c r="AN292" s="146"/>
      <c r="AO292"/>
      <c r="AT292" s="146"/>
      <c r="AU292"/>
      <c r="AZ292" s="146"/>
      <c r="BA292"/>
      <c r="BF292" s="146"/>
      <c r="BG292"/>
    </row>
    <row r="293" spans="8:59" x14ac:dyDescent="0.25">
      <c r="H293" s="181"/>
      <c r="I293"/>
      <c r="J293" s="146"/>
      <c r="K293"/>
      <c r="P293" s="146"/>
      <c r="Q293"/>
      <c r="U293" s="216"/>
      <c r="V293" s="146"/>
      <c r="W293"/>
      <c r="AB293" s="146"/>
      <c r="AC293"/>
      <c r="AH293" s="146"/>
      <c r="AI293"/>
      <c r="AN293" s="146"/>
      <c r="AO293"/>
      <c r="AT293" s="146"/>
      <c r="AU293"/>
      <c r="AZ293" s="146"/>
      <c r="BA293"/>
      <c r="BF293" s="146"/>
      <c r="BG293"/>
    </row>
    <row r="294" spans="8:59" x14ac:dyDescent="0.25">
      <c r="H294" s="181"/>
      <c r="I294"/>
      <c r="J294" s="146"/>
      <c r="K294"/>
      <c r="P294" s="146"/>
      <c r="Q294"/>
      <c r="U294" s="216"/>
      <c r="V294" s="146"/>
      <c r="W294"/>
      <c r="AB294" s="146"/>
      <c r="AC294"/>
      <c r="AH294" s="146"/>
      <c r="AI294"/>
      <c r="AN294" s="146"/>
      <c r="AO294"/>
      <c r="AT294" s="146"/>
      <c r="AU294"/>
      <c r="AZ294" s="146"/>
      <c r="BA294"/>
      <c r="BF294" s="146"/>
      <c r="BG294"/>
    </row>
    <row r="295" spans="8:59" x14ac:dyDescent="0.25">
      <c r="H295" s="181"/>
      <c r="I295"/>
      <c r="J295" s="146"/>
      <c r="K295"/>
      <c r="P295" s="146"/>
      <c r="Q295"/>
      <c r="U295" s="216"/>
      <c r="V295" s="146"/>
      <c r="W295"/>
      <c r="AB295" s="146"/>
      <c r="AC295"/>
      <c r="AH295" s="146"/>
      <c r="AI295"/>
      <c r="AN295" s="146"/>
      <c r="AO295"/>
      <c r="AT295" s="146"/>
      <c r="AU295"/>
      <c r="AZ295" s="146"/>
      <c r="BA295"/>
      <c r="BF295" s="146"/>
      <c r="BG295"/>
    </row>
    <row r="296" spans="8:59" x14ac:dyDescent="0.25">
      <c r="H296" s="181"/>
      <c r="I296"/>
      <c r="J296" s="146"/>
      <c r="K296"/>
      <c r="P296" s="146"/>
      <c r="Q296"/>
      <c r="U296" s="216"/>
      <c r="V296" s="146"/>
      <c r="W296"/>
      <c r="AB296" s="146"/>
      <c r="AC296"/>
      <c r="AH296" s="146"/>
      <c r="AI296"/>
      <c r="AN296" s="146"/>
      <c r="AO296"/>
      <c r="AT296" s="146"/>
      <c r="AU296"/>
      <c r="AZ296" s="146"/>
      <c r="BA296"/>
      <c r="BF296" s="146"/>
      <c r="BG296"/>
    </row>
    <row r="297" spans="8:59" x14ac:dyDescent="0.25">
      <c r="H297" s="181"/>
      <c r="I297"/>
      <c r="J297" s="146"/>
      <c r="K297"/>
      <c r="P297" s="146"/>
      <c r="Q297"/>
      <c r="U297" s="216"/>
      <c r="V297" s="146"/>
      <c r="W297"/>
      <c r="AB297" s="146"/>
      <c r="AC297"/>
      <c r="AH297" s="146"/>
      <c r="AI297"/>
      <c r="AN297" s="146"/>
      <c r="AO297"/>
      <c r="AT297" s="146"/>
      <c r="AU297"/>
      <c r="AZ297" s="146"/>
      <c r="BA297"/>
      <c r="BF297" s="146"/>
      <c r="BG297"/>
    </row>
    <row r="298" spans="8:59" x14ac:dyDescent="0.25">
      <c r="H298" s="181"/>
      <c r="I298"/>
      <c r="J298" s="146"/>
      <c r="K298"/>
      <c r="P298" s="146"/>
      <c r="Q298"/>
      <c r="U298" s="216"/>
      <c r="V298" s="146"/>
      <c r="W298"/>
      <c r="AB298" s="146"/>
      <c r="AC298"/>
      <c r="AH298" s="146"/>
      <c r="AI298"/>
      <c r="AN298" s="146"/>
      <c r="AO298"/>
      <c r="AT298" s="146"/>
      <c r="AU298"/>
      <c r="AZ298" s="146"/>
      <c r="BA298"/>
      <c r="BF298" s="146"/>
      <c r="BG298"/>
    </row>
    <row r="299" spans="8:59" x14ac:dyDescent="0.25">
      <c r="H299" s="181"/>
      <c r="I299"/>
      <c r="J299" s="146"/>
      <c r="K299"/>
      <c r="P299" s="146"/>
      <c r="Q299"/>
      <c r="U299" s="216"/>
      <c r="V299" s="146"/>
      <c r="W299"/>
      <c r="AB299" s="146"/>
      <c r="AC299"/>
      <c r="AH299" s="146"/>
      <c r="AI299"/>
      <c r="AN299" s="146"/>
      <c r="AO299"/>
      <c r="AT299" s="146"/>
      <c r="AU299"/>
      <c r="AZ299" s="146"/>
      <c r="BA299"/>
      <c r="BF299" s="146"/>
      <c r="BG299"/>
    </row>
    <row r="300" spans="8:59" x14ac:dyDescent="0.25">
      <c r="H300" s="181"/>
      <c r="I300"/>
      <c r="J300" s="146"/>
      <c r="K300"/>
      <c r="P300" s="146"/>
      <c r="Q300"/>
      <c r="U300" s="216"/>
      <c r="V300" s="146"/>
      <c r="W300"/>
      <c r="AB300" s="146"/>
      <c r="AC300"/>
      <c r="AH300" s="146"/>
      <c r="AI300"/>
      <c r="AN300" s="146"/>
      <c r="AO300"/>
      <c r="AT300" s="146"/>
      <c r="AU300"/>
      <c r="AZ300" s="146"/>
      <c r="BA300"/>
      <c r="BF300" s="146"/>
      <c r="BG300"/>
    </row>
    <row r="301" spans="8:59" x14ac:dyDescent="0.25">
      <c r="H301" s="181"/>
      <c r="I301"/>
      <c r="J301" s="146"/>
      <c r="K301"/>
      <c r="P301" s="146"/>
      <c r="Q301"/>
      <c r="U301" s="216"/>
      <c r="V301" s="146"/>
      <c r="W301"/>
      <c r="AB301" s="146"/>
      <c r="AC301"/>
      <c r="AH301" s="146"/>
      <c r="AI301"/>
      <c r="AN301" s="146"/>
      <c r="AO301"/>
      <c r="AT301" s="146"/>
      <c r="AU301"/>
      <c r="AZ301" s="146"/>
      <c r="BA301"/>
      <c r="BF301" s="146"/>
      <c r="BG301"/>
    </row>
    <row r="302" spans="8:59" x14ac:dyDescent="0.25">
      <c r="H302" s="181"/>
      <c r="I302"/>
      <c r="J302" s="146"/>
      <c r="K302"/>
      <c r="P302" s="146"/>
      <c r="Q302"/>
      <c r="U302" s="216"/>
      <c r="V302" s="146"/>
      <c r="W302"/>
      <c r="AB302" s="146"/>
      <c r="AC302"/>
      <c r="AH302" s="146"/>
      <c r="AI302"/>
      <c r="AN302" s="146"/>
      <c r="AO302"/>
      <c r="AT302" s="146"/>
      <c r="AU302"/>
      <c r="AZ302" s="146"/>
      <c r="BA302"/>
      <c r="BF302" s="146"/>
      <c r="BG302"/>
    </row>
    <row r="303" spans="8:59" x14ac:dyDescent="0.25">
      <c r="H303" s="181"/>
      <c r="I303"/>
      <c r="J303" s="146"/>
      <c r="K303"/>
      <c r="P303" s="146"/>
      <c r="Q303"/>
      <c r="U303" s="216"/>
      <c r="V303" s="146"/>
      <c r="W303"/>
      <c r="AB303" s="146"/>
      <c r="AC303"/>
      <c r="AH303" s="146"/>
      <c r="AI303"/>
      <c r="AN303" s="146"/>
      <c r="AO303"/>
      <c r="AT303" s="146"/>
      <c r="AU303"/>
      <c r="AZ303" s="146"/>
      <c r="BA303"/>
      <c r="BF303" s="146"/>
      <c r="BG303"/>
    </row>
    <row r="304" spans="8:59" x14ac:dyDescent="0.25">
      <c r="H304" s="181"/>
      <c r="I304"/>
      <c r="J304" s="146"/>
      <c r="K304"/>
      <c r="P304" s="146"/>
      <c r="Q304"/>
      <c r="U304" s="216"/>
      <c r="V304" s="146"/>
      <c r="W304"/>
      <c r="AB304" s="146"/>
      <c r="AC304"/>
      <c r="AH304" s="146"/>
      <c r="AI304"/>
      <c r="AN304" s="146"/>
      <c r="AO304"/>
      <c r="AT304" s="146"/>
      <c r="AU304"/>
      <c r="AZ304" s="146"/>
      <c r="BA304"/>
      <c r="BF304" s="146"/>
      <c r="BG304"/>
    </row>
    <row r="305" spans="8:59" x14ac:dyDescent="0.25">
      <c r="H305" s="181"/>
      <c r="I305"/>
      <c r="J305" s="146"/>
      <c r="K305"/>
      <c r="P305" s="146"/>
      <c r="Q305"/>
      <c r="U305" s="216"/>
      <c r="V305" s="146"/>
      <c r="W305"/>
      <c r="AB305" s="146"/>
      <c r="AC305"/>
      <c r="AH305" s="146"/>
      <c r="AI305"/>
      <c r="AN305" s="146"/>
      <c r="AO305"/>
      <c r="AT305" s="146"/>
      <c r="AU305"/>
      <c r="AZ305" s="146"/>
      <c r="BA305"/>
      <c r="BF305" s="146"/>
      <c r="BG305"/>
    </row>
    <row r="306" spans="8:59" x14ac:dyDescent="0.25">
      <c r="H306" s="181"/>
      <c r="I306"/>
      <c r="J306" s="146"/>
      <c r="K306"/>
      <c r="P306" s="146"/>
      <c r="Q306"/>
      <c r="U306" s="216"/>
      <c r="V306" s="146"/>
      <c r="W306"/>
      <c r="AB306" s="146"/>
      <c r="AC306"/>
      <c r="AH306" s="146"/>
      <c r="AI306"/>
      <c r="AN306" s="146"/>
      <c r="AO306"/>
      <c r="AT306" s="146"/>
      <c r="AU306"/>
      <c r="AZ306" s="146"/>
      <c r="BA306"/>
      <c r="BF306" s="146"/>
      <c r="BG306"/>
    </row>
    <row r="307" spans="8:59" x14ac:dyDescent="0.25">
      <c r="H307" s="181"/>
      <c r="I307"/>
      <c r="J307" s="146"/>
      <c r="K307"/>
      <c r="P307" s="146"/>
      <c r="Q307"/>
      <c r="U307" s="216"/>
      <c r="V307" s="146"/>
      <c r="W307"/>
      <c r="AB307" s="146"/>
      <c r="AC307"/>
      <c r="AH307" s="146"/>
      <c r="AI307"/>
      <c r="AN307" s="146"/>
      <c r="AO307"/>
      <c r="AT307" s="146"/>
      <c r="AU307"/>
      <c r="AZ307" s="146"/>
      <c r="BA307"/>
      <c r="BF307" s="146"/>
      <c r="BG307"/>
    </row>
    <row r="308" spans="8:59" x14ac:dyDescent="0.25">
      <c r="H308" s="181"/>
      <c r="I308"/>
      <c r="J308" s="146"/>
      <c r="K308"/>
      <c r="P308" s="146"/>
      <c r="Q308"/>
      <c r="U308" s="216"/>
      <c r="V308" s="146"/>
      <c r="W308"/>
      <c r="AB308" s="146"/>
      <c r="AC308"/>
      <c r="AH308" s="146"/>
      <c r="AI308"/>
      <c r="AN308" s="146"/>
      <c r="AO308"/>
      <c r="AT308" s="146"/>
      <c r="AU308"/>
      <c r="AZ308" s="146"/>
      <c r="BA308"/>
      <c r="BF308" s="146"/>
      <c r="BG308"/>
    </row>
    <row r="309" spans="8:59" x14ac:dyDescent="0.25">
      <c r="H309" s="181"/>
      <c r="I309"/>
      <c r="J309" s="146"/>
      <c r="K309"/>
      <c r="P309" s="146"/>
      <c r="Q309"/>
      <c r="U309" s="216"/>
      <c r="V309" s="146"/>
      <c r="W309"/>
      <c r="AB309" s="146"/>
      <c r="AC309"/>
      <c r="AH309" s="146"/>
      <c r="AI309"/>
      <c r="AN309" s="146"/>
      <c r="AO309"/>
      <c r="AT309" s="146"/>
      <c r="AU309"/>
      <c r="AZ309" s="146"/>
      <c r="BA309"/>
      <c r="BF309" s="146"/>
      <c r="BG309"/>
    </row>
    <row r="310" spans="8:59" x14ac:dyDescent="0.25">
      <c r="H310" s="181"/>
      <c r="I310"/>
      <c r="J310" s="146"/>
      <c r="K310"/>
      <c r="P310" s="146"/>
      <c r="Q310"/>
      <c r="U310" s="216"/>
      <c r="V310" s="146"/>
      <c r="W310"/>
      <c r="AB310" s="146"/>
      <c r="AC310"/>
      <c r="AH310" s="146"/>
      <c r="AI310"/>
      <c r="AN310" s="146"/>
      <c r="AO310"/>
      <c r="AT310" s="146"/>
      <c r="AU310"/>
      <c r="AZ310" s="146"/>
      <c r="BA310"/>
      <c r="BF310" s="146"/>
      <c r="BG310"/>
    </row>
    <row r="311" spans="8:59" x14ac:dyDescent="0.25">
      <c r="H311" s="181"/>
      <c r="I311"/>
      <c r="J311" s="146"/>
      <c r="K311"/>
      <c r="P311" s="146"/>
      <c r="Q311"/>
      <c r="U311" s="216"/>
      <c r="V311" s="146"/>
      <c r="W311"/>
      <c r="AB311" s="146"/>
      <c r="AC311"/>
      <c r="AH311" s="146"/>
      <c r="AI311"/>
      <c r="AN311" s="146"/>
      <c r="AO311"/>
      <c r="AT311" s="146"/>
      <c r="AU311"/>
      <c r="AZ311" s="146"/>
      <c r="BA311"/>
      <c r="BF311" s="146"/>
      <c r="BG311"/>
    </row>
    <row r="312" spans="8:59" x14ac:dyDescent="0.25">
      <c r="H312" s="181"/>
      <c r="I312"/>
      <c r="J312" s="146"/>
      <c r="K312"/>
      <c r="P312" s="146"/>
      <c r="Q312"/>
      <c r="U312" s="216"/>
      <c r="V312" s="146"/>
      <c r="W312"/>
      <c r="AB312" s="146"/>
      <c r="AC312"/>
      <c r="AH312" s="146"/>
      <c r="AI312"/>
      <c r="AN312" s="146"/>
      <c r="AO312"/>
      <c r="AT312" s="146"/>
      <c r="AU312"/>
      <c r="AZ312" s="146"/>
      <c r="BA312"/>
      <c r="BF312" s="146"/>
      <c r="BG312"/>
    </row>
    <row r="313" spans="8:59" x14ac:dyDescent="0.25">
      <c r="H313" s="181"/>
      <c r="I313"/>
      <c r="J313" s="146"/>
      <c r="K313"/>
      <c r="P313" s="146"/>
      <c r="Q313"/>
      <c r="U313" s="216"/>
      <c r="V313" s="146"/>
      <c r="W313"/>
      <c r="AB313" s="146"/>
      <c r="AC313"/>
      <c r="AH313" s="146"/>
      <c r="AI313"/>
      <c r="AN313" s="146"/>
      <c r="AO313"/>
      <c r="AT313" s="146"/>
      <c r="AU313"/>
      <c r="AZ313" s="146"/>
      <c r="BA313"/>
      <c r="BF313" s="146"/>
      <c r="BG313"/>
    </row>
    <row r="314" spans="8:59" x14ac:dyDescent="0.25">
      <c r="H314" s="181"/>
      <c r="I314"/>
      <c r="J314" s="146"/>
      <c r="K314"/>
      <c r="P314" s="146"/>
      <c r="Q314"/>
      <c r="U314" s="216"/>
      <c r="V314" s="146"/>
      <c r="W314"/>
      <c r="AB314" s="146"/>
      <c r="AC314"/>
      <c r="AH314" s="146"/>
      <c r="AI314"/>
      <c r="AN314" s="146"/>
      <c r="AO314"/>
      <c r="AT314" s="146"/>
      <c r="AU314"/>
      <c r="AZ314" s="146"/>
      <c r="BA314"/>
      <c r="BF314" s="146"/>
      <c r="BG314"/>
    </row>
    <row r="315" spans="8:59" x14ac:dyDescent="0.25">
      <c r="H315" s="181"/>
      <c r="I315"/>
      <c r="J315" s="146"/>
      <c r="K315"/>
      <c r="P315" s="146"/>
      <c r="Q315"/>
      <c r="U315" s="216"/>
      <c r="V315" s="146"/>
      <c r="W315"/>
      <c r="AB315" s="146"/>
      <c r="AC315"/>
      <c r="AH315" s="146"/>
      <c r="AI315"/>
      <c r="AN315" s="146"/>
      <c r="AO315"/>
      <c r="AT315" s="146"/>
      <c r="AU315"/>
      <c r="AZ315" s="146"/>
      <c r="BA315"/>
      <c r="BF315" s="146"/>
      <c r="BG315"/>
    </row>
    <row r="316" spans="8:59" x14ac:dyDescent="0.25">
      <c r="H316" s="181"/>
      <c r="I316"/>
      <c r="J316" s="146"/>
      <c r="K316"/>
      <c r="P316" s="146"/>
      <c r="Q316"/>
      <c r="U316" s="216"/>
      <c r="V316" s="146"/>
      <c r="W316"/>
      <c r="AB316" s="146"/>
      <c r="AC316"/>
      <c r="AH316" s="146"/>
      <c r="AI316"/>
      <c r="AN316" s="146"/>
      <c r="AO316"/>
      <c r="AT316" s="146"/>
      <c r="AU316"/>
      <c r="AZ316" s="146"/>
      <c r="BA316"/>
      <c r="BF316" s="146"/>
      <c r="BG316"/>
    </row>
    <row r="317" spans="8:59" x14ac:dyDescent="0.25">
      <c r="H317" s="181"/>
      <c r="I317"/>
      <c r="J317" s="146"/>
      <c r="K317"/>
      <c r="P317" s="146"/>
      <c r="Q317"/>
      <c r="U317" s="216"/>
      <c r="V317" s="146"/>
      <c r="W317"/>
      <c r="AB317" s="146"/>
      <c r="AC317"/>
      <c r="AH317" s="146"/>
      <c r="AI317"/>
      <c r="AN317" s="146"/>
      <c r="AO317"/>
      <c r="AT317" s="146"/>
      <c r="AU317"/>
      <c r="AZ317" s="146"/>
      <c r="BA317"/>
      <c r="BF317" s="146"/>
      <c r="BG317"/>
    </row>
    <row r="318" spans="8:59" x14ac:dyDescent="0.25">
      <c r="H318" s="181"/>
      <c r="I318"/>
      <c r="J318" s="146"/>
      <c r="K318"/>
      <c r="P318" s="146"/>
      <c r="Q318"/>
      <c r="U318" s="216"/>
      <c r="V318" s="146"/>
      <c r="W318"/>
      <c r="AB318" s="146"/>
      <c r="AC318"/>
      <c r="AH318" s="146"/>
      <c r="AI318"/>
      <c r="AN318" s="146"/>
      <c r="AO318"/>
      <c r="AT318" s="146"/>
      <c r="AU318"/>
      <c r="AZ318" s="146"/>
      <c r="BA318"/>
      <c r="BF318" s="146"/>
      <c r="BG318"/>
    </row>
    <row r="319" spans="8:59" x14ac:dyDescent="0.25">
      <c r="H319" s="181"/>
      <c r="I319"/>
      <c r="J319" s="146"/>
      <c r="K319"/>
      <c r="P319" s="146"/>
      <c r="Q319"/>
      <c r="U319" s="216"/>
      <c r="V319" s="146"/>
      <c r="W319"/>
      <c r="AB319" s="146"/>
      <c r="AC319"/>
      <c r="AH319" s="146"/>
      <c r="AI319"/>
      <c r="AN319" s="146"/>
      <c r="AO319"/>
      <c r="AT319" s="146"/>
      <c r="AU319"/>
      <c r="AZ319" s="146"/>
      <c r="BA319"/>
      <c r="BF319" s="146"/>
      <c r="BG319"/>
    </row>
    <row r="320" spans="8:59" x14ac:dyDescent="0.25">
      <c r="H320" s="181"/>
      <c r="I320"/>
      <c r="J320" s="146"/>
      <c r="K320"/>
      <c r="P320" s="146"/>
      <c r="Q320"/>
      <c r="U320" s="216"/>
      <c r="V320" s="146"/>
      <c r="W320"/>
      <c r="AB320" s="146"/>
      <c r="AC320"/>
      <c r="AH320" s="146"/>
      <c r="AI320"/>
      <c r="AN320" s="146"/>
      <c r="AO320"/>
      <c r="AT320" s="146"/>
      <c r="AU320"/>
      <c r="AZ320" s="146"/>
      <c r="BA320"/>
      <c r="BF320" s="146"/>
      <c r="BG320"/>
    </row>
    <row r="321" spans="8:59" x14ac:dyDescent="0.25">
      <c r="H321" s="181"/>
      <c r="I321"/>
      <c r="J321" s="146"/>
      <c r="K321"/>
      <c r="P321" s="146"/>
      <c r="Q321"/>
      <c r="U321" s="216"/>
      <c r="V321" s="146"/>
      <c r="W321"/>
      <c r="AB321" s="146"/>
      <c r="AC321"/>
      <c r="AH321" s="146"/>
      <c r="AI321"/>
      <c r="AN321" s="146"/>
      <c r="AO321"/>
      <c r="AT321" s="146"/>
      <c r="AU321"/>
      <c r="AZ321" s="146"/>
      <c r="BA321"/>
      <c r="BF321" s="146"/>
      <c r="BG321"/>
    </row>
    <row r="322" spans="8:59" x14ac:dyDescent="0.25">
      <c r="H322" s="181"/>
      <c r="I322"/>
      <c r="J322" s="146"/>
      <c r="K322"/>
      <c r="P322" s="146"/>
      <c r="Q322"/>
      <c r="U322" s="216"/>
      <c r="V322" s="146"/>
      <c r="W322"/>
      <c r="AB322" s="146"/>
      <c r="AC322"/>
      <c r="AH322" s="146"/>
      <c r="AI322"/>
      <c r="AN322" s="146"/>
      <c r="AO322"/>
      <c r="AT322" s="146"/>
      <c r="AU322"/>
      <c r="AZ322" s="146"/>
      <c r="BA322"/>
      <c r="BF322" s="146"/>
      <c r="BG322"/>
    </row>
    <row r="323" spans="8:59" x14ac:dyDescent="0.25">
      <c r="H323" s="181"/>
      <c r="I323"/>
      <c r="J323" s="146"/>
      <c r="K323"/>
      <c r="P323" s="146"/>
      <c r="Q323"/>
      <c r="U323" s="216"/>
      <c r="V323" s="146"/>
      <c r="W323"/>
      <c r="AB323" s="146"/>
      <c r="AC323"/>
      <c r="AH323" s="146"/>
      <c r="AI323"/>
      <c r="AN323" s="146"/>
      <c r="AO323"/>
      <c r="AT323" s="146"/>
      <c r="AU323"/>
      <c r="AZ323" s="146"/>
      <c r="BA323"/>
      <c r="BF323" s="146"/>
      <c r="BG323"/>
    </row>
    <row r="324" spans="8:59" x14ac:dyDescent="0.25">
      <c r="H324" s="181"/>
      <c r="I324"/>
      <c r="J324" s="146"/>
      <c r="K324"/>
      <c r="P324" s="146"/>
      <c r="Q324"/>
      <c r="U324" s="216"/>
      <c r="V324" s="146"/>
      <c r="W324"/>
      <c r="AB324" s="146"/>
      <c r="AC324"/>
      <c r="AH324" s="146"/>
      <c r="AI324"/>
      <c r="AN324" s="146"/>
      <c r="AO324"/>
      <c r="AT324" s="146"/>
      <c r="AU324"/>
      <c r="AZ324" s="146"/>
      <c r="BA324"/>
      <c r="BF324" s="146"/>
      <c r="BG324"/>
    </row>
    <row r="325" spans="8:59" x14ac:dyDescent="0.25">
      <c r="H325" s="181"/>
      <c r="I325"/>
      <c r="J325" s="146"/>
      <c r="K325"/>
      <c r="P325" s="146"/>
      <c r="Q325"/>
      <c r="U325" s="216"/>
      <c r="V325" s="146"/>
      <c r="W325"/>
      <c r="AB325" s="146"/>
      <c r="AC325"/>
      <c r="AH325" s="146"/>
      <c r="AI325"/>
      <c r="AN325" s="146"/>
      <c r="AO325"/>
      <c r="AT325" s="146"/>
      <c r="AU325"/>
      <c r="AZ325" s="146"/>
      <c r="BA325"/>
      <c r="BF325" s="146"/>
      <c r="BG325"/>
    </row>
    <row r="326" spans="8:59" x14ac:dyDescent="0.25">
      <c r="H326" s="181"/>
      <c r="I326"/>
      <c r="J326" s="146"/>
      <c r="K326"/>
      <c r="P326" s="146"/>
      <c r="Q326"/>
      <c r="U326" s="216"/>
      <c r="V326" s="146"/>
      <c r="W326"/>
      <c r="AB326" s="146"/>
      <c r="AC326"/>
      <c r="AH326" s="146"/>
      <c r="AI326"/>
      <c r="AN326" s="146"/>
      <c r="AO326"/>
      <c r="AT326" s="146"/>
      <c r="AU326"/>
      <c r="AZ326" s="146"/>
      <c r="BA326"/>
      <c r="BF326" s="146"/>
      <c r="BG326"/>
    </row>
    <row r="327" spans="8:59" x14ac:dyDescent="0.25">
      <c r="H327" s="181"/>
      <c r="I327"/>
      <c r="J327" s="146"/>
      <c r="K327"/>
      <c r="P327" s="146"/>
      <c r="Q327"/>
      <c r="U327" s="216"/>
      <c r="V327" s="146"/>
      <c r="W327"/>
      <c r="AB327" s="146"/>
      <c r="AC327"/>
      <c r="AH327" s="146"/>
      <c r="AI327"/>
      <c r="AN327" s="146"/>
      <c r="AO327"/>
      <c r="AT327" s="146"/>
      <c r="AU327"/>
      <c r="AZ327" s="146"/>
      <c r="BA327"/>
      <c r="BF327" s="146"/>
      <c r="BG327"/>
    </row>
    <row r="328" spans="8:59" x14ac:dyDescent="0.25">
      <c r="H328" s="181"/>
      <c r="I328"/>
      <c r="J328" s="146"/>
      <c r="K328"/>
      <c r="P328" s="146"/>
      <c r="Q328"/>
      <c r="U328" s="216"/>
      <c r="V328" s="146"/>
      <c r="W328"/>
      <c r="AB328" s="146"/>
      <c r="AC328"/>
      <c r="AH328" s="146"/>
      <c r="AI328"/>
      <c r="AN328" s="146"/>
      <c r="AO328"/>
      <c r="AT328" s="146"/>
      <c r="AU328"/>
      <c r="AZ328" s="146"/>
      <c r="BA328"/>
      <c r="BF328" s="146"/>
      <c r="BG328"/>
    </row>
    <row r="329" spans="8:59" x14ac:dyDescent="0.25">
      <c r="H329" s="181"/>
      <c r="I329"/>
      <c r="J329" s="146"/>
      <c r="K329"/>
      <c r="P329" s="146"/>
      <c r="Q329"/>
      <c r="U329" s="216"/>
      <c r="V329" s="146"/>
      <c r="W329"/>
      <c r="AB329" s="146"/>
      <c r="AC329"/>
      <c r="AH329" s="146"/>
      <c r="AI329"/>
      <c r="AN329" s="146"/>
      <c r="AO329"/>
      <c r="AT329" s="146"/>
      <c r="AU329"/>
      <c r="AZ329" s="146"/>
      <c r="BA329"/>
      <c r="BF329" s="146"/>
      <c r="BG329"/>
    </row>
    <row r="330" spans="8:59" x14ac:dyDescent="0.25">
      <c r="H330" s="181"/>
      <c r="I330"/>
      <c r="J330" s="146"/>
      <c r="K330"/>
      <c r="P330" s="146"/>
      <c r="Q330"/>
      <c r="U330" s="216"/>
      <c r="V330" s="146"/>
      <c r="W330"/>
      <c r="AB330" s="146"/>
      <c r="AC330"/>
      <c r="AH330" s="146"/>
      <c r="AI330"/>
      <c r="AN330" s="146"/>
      <c r="AO330"/>
      <c r="AT330" s="146"/>
      <c r="AU330"/>
      <c r="AZ330" s="146"/>
      <c r="BA330"/>
      <c r="BF330" s="146"/>
      <c r="BG330"/>
    </row>
    <row r="331" spans="8:59" x14ac:dyDescent="0.25">
      <c r="H331" s="181"/>
      <c r="I331"/>
      <c r="J331" s="146"/>
      <c r="K331"/>
      <c r="P331" s="146"/>
      <c r="Q331"/>
      <c r="U331" s="216"/>
      <c r="V331" s="146"/>
      <c r="W331"/>
      <c r="AB331" s="146"/>
      <c r="AC331"/>
      <c r="AH331" s="146"/>
      <c r="AI331"/>
      <c r="AN331" s="146"/>
      <c r="AO331"/>
      <c r="AT331" s="146"/>
      <c r="AU331"/>
      <c r="AZ331" s="146"/>
      <c r="BA331"/>
      <c r="BF331" s="146"/>
      <c r="BG331"/>
    </row>
    <row r="332" spans="8:59" x14ac:dyDescent="0.25">
      <c r="H332" s="181"/>
      <c r="I332"/>
      <c r="J332" s="146"/>
      <c r="K332"/>
      <c r="P332" s="146"/>
      <c r="Q332"/>
      <c r="U332" s="216"/>
      <c r="V332" s="146"/>
      <c r="W332"/>
      <c r="AB332" s="146"/>
      <c r="AC332"/>
      <c r="AH332" s="146"/>
      <c r="AI332"/>
      <c r="AN332" s="146"/>
      <c r="AO332"/>
      <c r="AT332" s="146"/>
      <c r="AU332"/>
      <c r="AZ332" s="146"/>
      <c r="BA332"/>
      <c r="BF332" s="146"/>
      <c r="BG332"/>
    </row>
    <row r="333" spans="8:59" x14ac:dyDescent="0.25">
      <c r="H333" s="181"/>
      <c r="I333"/>
      <c r="J333" s="146"/>
      <c r="K333"/>
      <c r="P333" s="146"/>
      <c r="Q333"/>
      <c r="U333" s="216"/>
      <c r="V333" s="146"/>
      <c r="W333"/>
      <c r="AB333" s="146"/>
      <c r="AC333"/>
      <c r="AH333" s="146"/>
      <c r="AI333"/>
      <c r="AN333" s="146"/>
      <c r="AO333"/>
      <c r="AT333" s="146"/>
      <c r="AU333"/>
      <c r="AZ333" s="146"/>
      <c r="BA333"/>
      <c r="BF333" s="146"/>
      <c r="BG333"/>
    </row>
    <row r="334" spans="8:59" x14ac:dyDescent="0.25">
      <c r="H334" s="181"/>
      <c r="I334"/>
      <c r="J334" s="146"/>
      <c r="K334"/>
      <c r="P334" s="146"/>
      <c r="Q334"/>
      <c r="U334" s="216"/>
      <c r="V334" s="146"/>
      <c r="W334"/>
      <c r="AB334" s="146"/>
      <c r="AC334"/>
      <c r="AH334" s="146"/>
      <c r="AI334"/>
      <c r="AN334" s="146"/>
      <c r="AO334"/>
      <c r="AT334" s="146"/>
      <c r="AU334"/>
      <c r="AZ334" s="146"/>
      <c r="BA334"/>
      <c r="BF334" s="146"/>
      <c r="BG334"/>
    </row>
  </sheetData>
  <sortState ref="H218:H242">
    <sortCondition ref="H218:H24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5"/>
  <sheetViews>
    <sheetView topLeftCell="D1" zoomScaleNormal="100" workbookViewId="0">
      <selection activeCell="H49" sqref="H49"/>
    </sheetView>
  </sheetViews>
  <sheetFormatPr baseColWidth="10" defaultRowHeight="15" x14ac:dyDescent="0.25"/>
  <cols>
    <col min="1" max="1" width="27.140625" bestFit="1" customWidth="1"/>
    <col min="2" max="2" width="11.85546875" customWidth="1"/>
    <col min="3" max="3" width="27" customWidth="1"/>
    <col min="4" max="4" width="12.5703125" customWidth="1"/>
    <col min="5" max="5" width="10.42578125" customWidth="1"/>
    <col min="6" max="6" width="17.42578125" customWidth="1"/>
    <col min="7" max="7" width="17.140625" customWidth="1"/>
    <col min="8" max="8" width="16.5703125" customWidth="1"/>
    <col min="9" max="9" width="20.42578125" customWidth="1"/>
    <col min="11" max="11" width="4.42578125" customWidth="1"/>
    <col min="12" max="12" width="11.42578125" style="43" customWidth="1"/>
    <col min="13" max="13" width="5" customWidth="1"/>
    <col min="14" max="14" width="13.140625" customWidth="1"/>
    <col min="23" max="23" width="23.140625" customWidth="1"/>
    <col min="24" max="24" width="21" customWidth="1"/>
  </cols>
  <sheetData>
    <row r="1" spans="1:15" x14ac:dyDescent="0.25">
      <c r="A1" s="56" t="s">
        <v>11</v>
      </c>
      <c r="B1" s="56" t="s">
        <v>48</v>
      </c>
    </row>
    <row r="2" spans="1:15" x14ac:dyDescent="0.25">
      <c r="A2" s="34" t="s">
        <v>17</v>
      </c>
      <c r="B2" s="34" t="s">
        <v>39</v>
      </c>
    </row>
    <row r="3" spans="1:15" x14ac:dyDescent="0.25">
      <c r="A3" s="34" t="s">
        <v>23</v>
      </c>
      <c r="B3" s="34" t="s">
        <v>41</v>
      </c>
    </row>
    <row r="4" spans="1:15" x14ac:dyDescent="0.25">
      <c r="A4" s="34" t="s">
        <v>16</v>
      </c>
      <c r="B4" s="34" t="s">
        <v>42</v>
      </c>
    </row>
    <row r="5" spans="1:15" x14ac:dyDescent="0.25">
      <c r="A5" s="34" t="s">
        <v>21</v>
      </c>
      <c r="B5" s="34" t="s">
        <v>43</v>
      </c>
    </row>
    <row r="6" spans="1:15" x14ac:dyDescent="0.25">
      <c r="A6" s="34" t="s">
        <v>22</v>
      </c>
      <c r="B6" s="34" t="s">
        <v>44</v>
      </c>
    </row>
    <row r="7" spans="1:15" x14ac:dyDescent="0.25">
      <c r="A7" s="34" t="s">
        <v>18</v>
      </c>
      <c r="B7" s="34" t="s">
        <v>40</v>
      </c>
    </row>
    <row r="8" spans="1:15" x14ac:dyDescent="0.25">
      <c r="A8" s="34" t="s">
        <v>20</v>
      </c>
      <c r="B8" s="34" t="s">
        <v>45</v>
      </c>
    </row>
    <row r="9" spans="1:15" x14ac:dyDescent="0.25">
      <c r="A9" s="34" t="s">
        <v>19</v>
      </c>
      <c r="B9" s="34" t="s">
        <v>46</v>
      </c>
    </row>
    <row r="10" spans="1:15" x14ac:dyDescent="0.25">
      <c r="A10" s="34" t="s">
        <v>130</v>
      </c>
      <c r="B10" s="34" t="s">
        <v>134</v>
      </c>
    </row>
    <row r="11" spans="1:15" x14ac:dyDescent="0.25">
      <c r="A11" s="34" t="s">
        <v>131</v>
      </c>
      <c r="B11" s="34" t="s">
        <v>135</v>
      </c>
    </row>
    <row r="12" spans="1:15" x14ac:dyDescent="0.25">
      <c r="A12" s="34" t="s">
        <v>133</v>
      </c>
      <c r="B12" s="34" t="s">
        <v>136</v>
      </c>
    </row>
    <row r="13" spans="1:15" x14ac:dyDescent="0.25">
      <c r="B13" s="38"/>
      <c r="F13" s="37"/>
    </row>
    <row r="14" spans="1:15" x14ac:dyDescent="0.25">
      <c r="A14" s="56" t="s">
        <v>143</v>
      </c>
      <c r="B14" s="54" t="s">
        <v>145</v>
      </c>
      <c r="C14" s="54" t="s">
        <v>146</v>
      </c>
      <c r="F14" s="37"/>
      <c r="G14" s="37"/>
      <c r="H14" s="37"/>
      <c r="I14" s="37"/>
      <c r="J14" s="37"/>
      <c r="K14" s="64"/>
      <c r="L14" s="75"/>
      <c r="M14" s="64"/>
      <c r="N14" s="64"/>
      <c r="O14" s="64"/>
    </row>
    <row r="15" spans="1:15" x14ac:dyDescent="0.25">
      <c r="A15" s="35" t="s">
        <v>83</v>
      </c>
      <c r="B15" s="35" t="s">
        <v>95</v>
      </c>
      <c r="C15" s="35" t="s">
        <v>147</v>
      </c>
      <c r="F15" s="37"/>
      <c r="G15" s="37"/>
      <c r="H15" s="68"/>
      <c r="I15" s="38"/>
      <c r="J15" s="68"/>
      <c r="K15" s="64"/>
      <c r="L15" s="75"/>
      <c r="M15" s="64"/>
      <c r="N15" s="64"/>
      <c r="O15" s="64"/>
    </row>
    <row r="16" spans="1:15" x14ac:dyDescent="0.25">
      <c r="A16" s="34" t="s">
        <v>84</v>
      </c>
      <c r="B16" s="34" t="s">
        <v>96</v>
      </c>
      <c r="C16" s="35" t="s">
        <v>147</v>
      </c>
      <c r="D16" s="67"/>
      <c r="E16" s="64"/>
      <c r="F16" s="37"/>
      <c r="G16" s="37"/>
      <c r="H16" s="68"/>
      <c r="I16" s="38"/>
      <c r="J16" s="68"/>
      <c r="K16" s="64"/>
      <c r="L16" s="75"/>
      <c r="M16" s="64"/>
      <c r="N16" s="64"/>
      <c r="O16" s="64"/>
    </row>
    <row r="17" spans="1:12" x14ac:dyDescent="0.25">
      <c r="A17" s="34" t="s">
        <v>85</v>
      </c>
      <c r="B17" s="59" t="s">
        <v>97</v>
      </c>
      <c r="C17" s="35" t="s">
        <v>147</v>
      </c>
      <c r="D17" s="67"/>
      <c r="E17" s="64"/>
      <c r="F17" s="37"/>
      <c r="G17" s="37"/>
      <c r="H17" s="68"/>
      <c r="I17" s="38"/>
      <c r="J17" s="68"/>
    </row>
    <row r="18" spans="1:12" x14ac:dyDescent="0.25">
      <c r="A18" s="34" t="s">
        <v>86</v>
      </c>
      <c r="B18" s="34" t="s">
        <v>87</v>
      </c>
      <c r="C18" s="34" t="s">
        <v>148</v>
      </c>
      <c r="D18" s="67"/>
      <c r="E18" s="64"/>
      <c r="F18" s="37"/>
      <c r="G18" s="37"/>
      <c r="H18" s="68"/>
      <c r="I18" s="38"/>
      <c r="J18" s="68"/>
    </row>
    <row r="19" spans="1:12" x14ac:dyDescent="0.25">
      <c r="A19" s="52" t="s">
        <v>101</v>
      </c>
      <c r="B19" s="52" t="s">
        <v>87</v>
      </c>
      <c r="C19" s="34" t="s">
        <v>148</v>
      </c>
      <c r="D19" s="67"/>
      <c r="E19" s="64"/>
      <c r="F19" s="37"/>
      <c r="G19" s="37"/>
      <c r="H19" s="68"/>
      <c r="I19" s="38"/>
      <c r="J19" s="68"/>
    </row>
    <row r="20" spans="1:12" x14ac:dyDescent="0.25">
      <c r="A20" s="52" t="s">
        <v>102</v>
      </c>
      <c r="B20" s="52" t="s">
        <v>103</v>
      </c>
      <c r="C20" s="52" t="s">
        <v>149</v>
      </c>
      <c r="D20" s="67"/>
      <c r="E20" s="64"/>
      <c r="F20" s="37"/>
      <c r="G20" s="37"/>
      <c r="H20" s="68"/>
      <c r="I20" s="38"/>
      <c r="J20" s="68"/>
    </row>
    <row r="21" spans="1:12" x14ac:dyDescent="0.25">
      <c r="A21" s="52" t="s">
        <v>104</v>
      </c>
      <c r="B21" s="53" t="s">
        <v>105</v>
      </c>
      <c r="C21" s="53" t="s">
        <v>150</v>
      </c>
      <c r="D21" s="67"/>
      <c r="E21" s="64"/>
      <c r="F21" s="37"/>
      <c r="G21" s="37"/>
      <c r="H21" s="68"/>
      <c r="I21" s="38"/>
      <c r="J21" s="68"/>
    </row>
    <row r="22" spans="1:12" x14ac:dyDescent="0.25">
      <c r="A22" s="52" t="s">
        <v>106</v>
      </c>
      <c r="B22" s="35" t="s">
        <v>110</v>
      </c>
      <c r="C22" s="35" t="s">
        <v>151</v>
      </c>
      <c r="D22" s="67"/>
      <c r="E22" s="64"/>
      <c r="F22" s="37"/>
      <c r="G22" s="37"/>
      <c r="H22" s="68"/>
      <c r="I22" s="38"/>
      <c r="J22" s="68"/>
    </row>
    <row r="23" spans="1:12" x14ac:dyDescent="0.25">
      <c r="A23" s="52" t="s">
        <v>107</v>
      </c>
      <c r="B23" s="53" t="s">
        <v>108</v>
      </c>
      <c r="C23" s="53"/>
      <c r="D23" s="67"/>
      <c r="E23" s="64"/>
      <c r="F23" s="37"/>
      <c r="G23" s="37"/>
      <c r="H23" s="68"/>
      <c r="I23" s="38"/>
      <c r="J23" s="68"/>
    </row>
    <row r="24" spans="1:12" x14ac:dyDescent="0.25">
      <c r="B24" s="38"/>
      <c r="D24" s="41"/>
      <c r="F24" s="37"/>
      <c r="G24" s="37"/>
      <c r="H24" s="44"/>
      <c r="I24" s="38"/>
      <c r="J24" s="44"/>
    </row>
    <row r="25" spans="1:12" x14ac:dyDescent="0.25">
      <c r="A25" s="56" t="s">
        <v>92</v>
      </c>
      <c r="B25" s="55" t="s">
        <v>109</v>
      </c>
      <c r="D25" s="41"/>
      <c r="F25" s="37"/>
    </row>
    <row r="26" spans="1:12" x14ac:dyDescent="0.25">
      <c r="B26" s="38"/>
      <c r="D26" s="41"/>
      <c r="F26" s="37"/>
    </row>
    <row r="27" spans="1:12" x14ac:dyDescent="0.25">
      <c r="A27" s="56" t="s">
        <v>98</v>
      </c>
      <c r="B27" s="55"/>
      <c r="D27" s="41"/>
      <c r="F27" s="37"/>
    </row>
    <row r="28" spans="1:12" s="39" customFormat="1" x14ac:dyDescent="0.25">
      <c r="A28" s="36" t="s">
        <v>93</v>
      </c>
      <c r="B28" s="58" t="s">
        <v>94</v>
      </c>
      <c r="L28" s="76"/>
    </row>
    <row r="29" spans="1:12" s="39" customFormat="1" x14ac:dyDescent="0.25">
      <c r="A29" s="79" t="s">
        <v>173</v>
      </c>
      <c r="B29" s="80" t="s">
        <v>176</v>
      </c>
      <c r="L29" s="76"/>
    </row>
    <row r="30" spans="1:12" s="39" customFormat="1" x14ac:dyDescent="0.25">
      <c r="A30" s="79" t="s">
        <v>175</v>
      </c>
      <c r="B30" s="80" t="s">
        <v>178</v>
      </c>
      <c r="L30" s="76"/>
    </row>
    <row r="31" spans="1:12" s="39" customFormat="1" x14ac:dyDescent="0.25">
      <c r="A31" s="79" t="s">
        <v>174</v>
      </c>
      <c r="B31" s="80" t="s">
        <v>177</v>
      </c>
      <c r="L31" s="76"/>
    </row>
    <row r="32" spans="1:12" s="39" customFormat="1" x14ac:dyDescent="0.25">
      <c r="A32" s="36" t="s">
        <v>99</v>
      </c>
      <c r="B32" s="58" t="s">
        <v>100</v>
      </c>
      <c r="L32" s="76"/>
    </row>
    <row r="33" spans="1:27" s="39" customFormat="1" x14ac:dyDescent="0.25">
      <c r="A33" s="36" t="s">
        <v>89</v>
      </c>
      <c r="B33" s="58" t="s">
        <v>12</v>
      </c>
      <c r="L33" s="76"/>
    </row>
    <row r="34" spans="1:27" s="39" customFormat="1" x14ac:dyDescent="0.25">
      <c r="A34" s="36" t="s">
        <v>78</v>
      </c>
      <c r="B34" s="58" t="s">
        <v>13</v>
      </c>
      <c r="L34" s="76"/>
    </row>
    <row r="35" spans="1:27" s="39" customFormat="1" x14ac:dyDescent="0.25">
      <c r="A35" s="36" t="s">
        <v>79</v>
      </c>
      <c r="B35" s="58" t="s">
        <v>172</v>
      </c>
      <c r="L35" s="76"/>
    </row>
    <row r="36" spans="1:27" s="39" customFormat="1" x14ac:dyDescent="0.25">
      <c r="A36" s="36" t="s">
        <v>77</v>
      </c>
      <c r="B36" s="58" t="s">
        <v>114</v>
      </c>
      <c r="L36" s="76"/>
    </row>
    <row r="37" spans="1:27" s="39" customFormat="1" x14ac:dyDescent="0.25">
      <c r="A37" s="36" t="s">
        <v>115</v>
      </c>
      <c r="B37" s="58" t="s">
        <v>116</v>
      </c>
      <c r="L37" s="76"/>
    </row>
    <row r="38" spans="1:27" s="39" customFormat="1" x14ac:dyDescent="0.25">
      <c r="A38" s="79" t="s">
        <v>82</v>
      </c>
      <c r="B38" s="80" t="s">
        <v>171</v>
      </c>
      <c r="L38" s="76"/>
    </row>
    <row r="39" spans="1:27" s="39" customFormat="1" x14ac:dyDescent="0.25">
      <c r="B39" s="40"/>
      <c r="L39" s="76"/>
    </row>
    <row r="40" spans="1:27" s="39" customFormat="1" ht="15.75" thickBot="1" x14ac:dyDescent="0.3">
      <c r="A40" s="51" t="s">
        <v>144</v>
      </c>
      <c r="B40" s="40"/>
      <c r="L40" s="76"/>
    </row>
    <row r="41" spans="1:27" ht="69.599999999999994" customHeight="1" thickTop="1" thickBot="1" x14ac:dyDescent="0.3">
      <c r="A41" s="69" t="s">
        <v>53</v>
      </c>
      <c r="B41" s="69" t="s">
        <v>117</v>
      </c>
      <c r="C41" s="69" t="s">
        <v>54</v>
      </c>
      <c r="D41" s="69" t="s">
        <v>55</v>
      </c>
      <c r="E41" s="69" t="s">
        <v>56</v>
      </c>
      <c r="F41" s="69" t="s">
        <v>57</v>
      </c>
      <c r="G41" s="69" t="s">
        <v>58</v>
      </c>
      <c r="H41" s="69" t="s">
        <v>59</v>
      </c>
      <c r="I41" s="69" t="s">
        <v>60</v>
      </c>
      <c r="J41" s="69" t="s">
        <v>61</v>
      </c>
      <c r="K41" s="69" t="s">
        <v>62</v>
      </c>
      <c r="L41" s="77" t="s">
        <v>63</v>
      </c>
      <c r="M41" s="69" t="s">
        <v>64</v>
      </c>
      <c r="N41" s="69" t="s">
        <v>65</v>
      </c>
      <c r="O41" s="69" t="s">
        <v>66</v>
      </c>
      <c r="P41" s="69" t="s">
        <v>67</v>
      </c>
      <c r="Q41" s="69" t="s">
        <v>68</v>
      </c>
      <c r="R41" s="69" t="s">
        <v>69</v>
      </c>
      <c r="S41" s="69" t="s">
        <v>88</v>
      </c>
      <c r="T41" s="69" t="s">
        <v>70</v>
      </c>
      <c r="U41" s="69" t="s">
        <v>71</v>
      </c>
      <c r="V41" s="70" t="s">
        <v>67</v>
      </c>
      <c r="X41" t="s">
        <v>170</v>
      </c>
    </row>
    <row r="42" spans="1:27" ht="150.75" thickBot="1" x14ac:dyDescent="0.3">
      <c r="A42" s="127"/>
      <c r="B42" s="127" t="s">
        <v>118</v>
      </c>
      <c r="C42" s="127"/>
      <c r="D42" s="127" t="s">
        <v>75</v>
      </c>
      <c r="E42" s="71" t="s">
        <v>72</v>
      </c>
      <c r="F42" s="71"/>
      <c r="G42" s="71"/>
      <c r="H42" s="71" t="s">
        <v>153</v>
      </c>
      <c r="I42" s="71" t="s">
        <v>73</v>
      </c>
      <c r="J42" s="71" t="s">
        <v>74</v>
      </c>
      <c r="K42" s="71"/>
      <c r="L42" s="78" t="s">
        <v>139</v>
      </c>
      <c r="M42" s="71"/>
      <c r="N42" s="71" t="s">
        <v>140</v>
      </c>
      <c r="O42" s="71"/>
      <c r="P42" s="71"/>
      <c r="Q42" s="71"/>
      <c r="R42" s="71" t="s">
        <v>74</v>
      </c>
      <c r="S42" s="71"/>
      <c r="T42" s="71"/>
      <c r="U42" s="71"/>
      <c r="V42" s="72"/>
      <c r="W42" s="65" t="s">
        <v>142</v>
      </c>
      <c r="X42" s="65" t="s">
        <v>169</v>
      </c>
      <c r="Y42" s="65" t="s">
        <v>141</v>
      </c>
      <c r="Z42" s="66"/>
      <c r="AA42" s="66"/>
    </row>
    <row r="43" spans="1:27" ht="15.75" thickTop="1" x14ac:dyDescent="0.25">
      <c r="A43" s="177" t="s">
        <v>93</v>
      </c>
      <c r="B43" s="128" t="s">
        <v>91</v>
      </c>
      <c r="C43" s="129" t="s">
        <v>76</v>
      </c>
      <c r="D43" s="130">
        <v>467090000</v>
      </c>
      <c r="E43" s="48" t="s">
        <v>115</v>
      </c>
      <c r="F43" s="37" t="s">
        <v>120</v>
      </c>
      <c r="G43" s="48" t="s">
        <v>119</v>
      </c>
      <c r="H43" t="s">
        <v>47</v>
      </c>
      <c r="K43" s="42" t="s">
        <v>89</v>
      </c>
      <c r="L43" s="173" t="s">
        <v>156</v>
      </c>
      <c r="M43" s="43" t="s">
        <v>79</v>
      </c>
      <c r="N43" s="48">
        <v>1</v>
      </c>
      <c r="O43" t="s">
        <v>80</v>
      </c>
      <c r="P43" s="44"/>
      <c r="Q43" t="s">
        <v>81</v>
      </c>
      <c r="R43" s="44"/>
      <c r="S43" s="44" t="s">
        <v>90</v>
      </c>
      <c r="T43" s="81" t="s">
        <v>82</v>
      </c>
      <c r="U43" s="44"/>
      <c r="V43" s="44"/>
      <c r="W43" s="45" t="str">
        <f>MID(A43,1,3)&amp;REPT(" ",3-LEN(MID(A43,1,3)))&amp;MID(B43,1,8)&amp;REPT(" ",8-LEN(MID(B43,1,8)))&amp;MID(C43,1,2)&amp;REPT(" ",2-LEN(MID(C43,1,2)))&amp;MID(D43,1,17)&amp;REPT(" ",17-LEN(MID(D43,1,17)))&amp;MID(E43,1,1)&amp;REPT(" ",1-LEN(MID(E43,1,1)))&amp;MID(F43,1,17)&amp;REPT(" ",17-LEN(MID(F43,1,17)))&amp;MID(G43,1,35)&amp;REPT(" ",35-LEN(MID(G43,1,35)))&amp;MID(H43,1,35)&amp;REPT(" ",35-LEN(MID(H43,1,35)))&amp;MID(I43,1,3)&amp;REPT(" ",3-LEN(MID(I43,1,3)))&amp;MID(J43,1,8)&amp;REPT(" ",8-LEN(MID(J43,1,8)))&amp;MID(K43,1,1)&amp;REPT(" ",1-LEN(MID(K43,1,1)))&amp;MID(L43,1,20)&amp;REPT(" ",20-LEN(MID(L43,1,20)))&amp;MID(M43,1,1)&amp;REPT(" ",1-LEN(MID(M43,1,1)))&amp;MID(N43,1,8)&amp;REPT(" ",8-LEN(MID(N43,1,8)))&amp;MID(O43,1,3)&amp;REPT(" ",3-LEN(MID(O43,1,3)))&amp;MID(P43,1,10)&amp;REPT(" ",10-LEN(MID(P43,1,10)))&amp;MID(Q43,1,3)&amp;REPT(" ",3-LEN(MID(Q43,1,3)))&amp;MID(R43,1,40)&amp;REPT(" ",40-LEN(MID(R43,1,40)))&amp;MID(S43,1,3)&amp;REPT(" ",3-LEN(MID(S43,1,3)))&amp;MID(T43,1,2)&amp;REPT(" ",2-LEN(MID(T43,1,2)))&amp;MID(U43,1,2)&amp;REPT(" ",2-LEN(MID(U43,1,2)))&amp;MID(V43,1,35)&amp;REPT(" ",35-LEN(MID(V43,1,35)))</f>
        <v xml:space="preserve">EPC05052019OD467090000        XC0000001         EPC 05-2019                        COMMISS 03:30:10                              D2000,00             N1       EUR          E--                                        002A1                                     </v>
      </c>
      <c r="X43" t="s">
        <v>163</v>
      </c>
      <c r="Y43">
        <f>LEN(X43)</f>
        <v>257</v>
      </c>
      <c r="AA43" t="str">
        <f>MID(X43,216,3)</f>
        <v>002</v>
      </c>
    </row>
    <row r="44" spans="1:27" x14ac:dyDescent="0.25">
      <c r="A44" s="178" t="s">
        <v>93</v>
      </c>
      <c r="B44" s="131" t="s">
        <v>91</v>
      </c>
      <c r="C44" s="132" t="s">
        <v>76</v>
      </c>
      <c r="D44" s="133">
        <v>708290000</v>
      </c>
      <c r="E44" s="48" t="s">
        <v>77</v>
      </c>
      <c r="F44" s="37" t="s">
        <v>138</v>
      </c>
      <c r="G44" s="48" t="s">
        <v>119</v>
      </c>
      <c r="H44" t="s">
        <v>47</v>
      </c>
      <c r="K44" s="42" t="s">
        <v>78</v>
      </c>
      <c r="L44" s="173" t="s">
        <v>156</v>
      </c>
      <c r="M44" s="43" t="s">
        <v>79</v>
      </c>
      <c r="N44" s="48">
        <v>1</v>
      </c>
      <c r="O44" t="s">
        <v>80</v>
      </c>
      <c r="Q44" t="s">
        <v>81</v>
      </c>
      <c r="R44" s="44"/>
      <c r="S44" s="44" t="s">
        <v>90</v>
      </c>
      <c r="T44" s="81" t="s">
        <v>82</v>
      </c>
      <c r="V44" s="45"/>
      <c r="W44" s="45" t="str">
        <f>MID(A44,1,3)&amp;REPT(" ",3-LEN(MID(A44,1,3)))&amp;MID(B44,1,8)&amp;REPT(" ",8-LEN(MID(B44,1,8)))&amp;MID(C44,1,2)&amp;REPT(" ",2-LEN(MID(C44,1,2)))&amp;MID(D44,1,17)&amp;REPT(" ",17-LEN(MID(D44,1,17)))&amp;MID(E44,1,1)&amp;REPT(" ",1-LEN(MID(E44,1,1)))&amp;MID(F44,1,17)&amp;REPT(" ",17-LEN(MID(F44,1,17)))&amp;MID(G44,1,35)&amp;REPT(" ",35-LEN(MID(G44,1,35)))&amp;MID(H44,1,35)&amp;REPT(" ",35-LEN(MID(H44,1,35)))&amp;MID(I44,1,3)&amp;REPT(" ",3-LEN(MID(I44,1,3)))&amp;MID(J44,1,8)&amp;REPT(" ",8-LEN(MID(J44,1,8)))&amp;MID(K44,1,1)&amp;REPT(" ",1-LEN(MID(K44,1,1)))&amp;MID(L44,1,20)&amp;REPT(" ",20-LEN(MID(L44,1,20)))&amp;MID(M44,1,1)&amp;REPT(" ",1-LEN(MID(M44,1,1)))&amp;MID(N44,1,8)&amp;REPT(" ",8-LEN(MID(N44,1,8)))&amp;MID(O44,1,3)&amp;REPT(" ",3-LEN(MID(O44,1,3)))&amp;MID(P44,1,10)&amp;REPT(" ",10-LEN(MID(P44,1,10)))&amp;MID(Q44,1,3)&amp;REPT(" ",3-LEN(MID(Q44,1,3)))&amp;MID(R44,1,40)&amp;REPT(" ",40-LEN(MID(R44,1,40)))&amp;MID(S44,1,3)&amp;REPT(" ",3-LEN(MID(S44,1,3)))&amp;MID(T44,1,2)&amp;REPT(" ",2-LEN(MID(T44,1,2)))&amp;MID(U44,1,2)&amp;REPT(" ",2-LEN(MID(U44,1,2)))&amp;MID(V44,1,35)&amp;REPT(" ",35-LEN(MID(V44,1,35)))</f>
        <v xml:space="preserve">EPC05052019OD708290000        HM8C01R1R1R0000100EPC 05-2019                        COMMISS 03:30:10                              C2000,00             N1       EUR          E--                                        002A1                                     </v>
      </c>
      <c r="X44" t="s">
        <v>164</v>
      </c>
      <c r="Y44">
        <f>LEN(X44)</f>
        <v>257</v>
      </c>
      <c r="AA44" t="str">
        <f>MID(X44,216,3)</f>
        <v>002</v>
      </c>
    </row>
    <row r="45" spans="1:27" x14ac:dyDescent="0.25">
      <c r="A45" s="177" t="s">
        <v>173</v>
      </c>
      <c r="B45" s="128" t="s">
        <v>91</v>
      </c>
      <c r="C45" s="129" t="s">
        <v>76</v>
      </c>
      <c r="D45" s="130">
        <v>512300000</v>
      </c>
      <c r="E45" s="48"/>
      <c r="F45" s="37"/>
      <c r="G45" s="48" t="s">
        <v>119</v>
      </c>
      <c r="H45" t="s">
        <v>47</v>
      </c>
      <c r="K45" s="42" t="s">
        <v>89</v>
      </c>
      <c r="L45" s="173" t="s">
        <v>156</v>
      </c>
      <c r="M45" s="43" t="s">
        <v>79</v>
      </c>
      <c r="N45" s="48">
        <v>2</v>
      </c>
      <c r="O45" t="s">
        <v>80</v>
      </c>
      <c r="Q45" t="s">
        <v>81</v>
      </c>
      <c r="R45" s="44"/>
      <c r="S45" s="44" t="s">
        <v>90</v>
      </c>
      <c r="T45" s="81" t="s">
        <v>82</v>
      </c>
      <c r="V45" s="45"/>
      <c r="W45" s="45" t="str">
        <f>MID(A45,1,3)&amp;REPT(" ",3-LEN(MID(A45,1,3)))&amp;MID(B45,1,8)&amp;REPT(" ",8-LEN(MID(B45,1,8)))&amp;MID(C45,1,2)&amp;REPT(" ",2-LEN(MID(C45,1,2)))&amp;MID(D45,1,17)&amp;REPT(" ",17-LEN(MID(D45,1,17)))&amp;MID(E45,1,1)&amp;REPT(" ",1-LEN(MID(E45,1,1)))&amp;MID(F45,1,17)&amp;REPT(" ",17-LEN(MID(F45,1,17)))&amp;MID(G45,1,35)&amp;REPT(" ",35-LEN(MID(G45,1,35)))&amp;MID(H45,1,35)&amp;REPT(" ",35-LEN(MID(H45,1,35)))&amp;MID(I45,1,3)&amp;REPT(" ",3-LEN(MID(I45,1,3)))&amp;MID(J45,1,8)&amp;REPT(" ",8-LEN(MID(J45,1,8)))&amp;MID(K45,1,1)&amp;REPT(" ",1-LEN(MID(K45,1,1)))&amp;MID(L45,1,20)&amp;REPT(" ",20-LEN(MID(L45,1,20)))&amp;MID(M45,1,1)&amp;REPT(" ",1-LEN(MID(M45,1,1)))&amp;MID(N45,1,8)&amp;REPT(" ",8-LEN(MID(N45,1,8)))&amp;MID(O45,1,3)&amp;REPT(" ",3-LEN(MID(O45,1,3)))&amp;MID(P45,1,10)&amp;REPT(" ",10-LEN(MID(P45,1,10)))&amp;MID(Q45,1,3)&amp;REPT(" ",3-LEN(MID(Q45,1,3)))&amp;MID(R45,1,40)&amp;REPT(" ",40-LEN(MID(R45,1,40)))&amp;MID(S45,1,3)&amp;REPT(" ",3-LEN(MID(S45,1,3)))&amp;MID(T45,1,2)&amp;REPT(" ",2-LEN(MID(T45,1,2)))&amp;MID(U45,1,2)&amp;REPT(" ",2-LEN(MID(U45,1,2)))&amp;MID(V45,1,35)&amp;REPT(" ",35-LEN(MID(V45,1,35)))</f>
        <v xml:space="preserve">CMB05052019OD512300000                          EPC 05-2019                        COMMISS 03:30:10                              D2000,00             N2       EUR          E--                                        002A1                                     </v>
      </c>
      <c r="X45" t="s">
        <v>179</v>
      </c>
      <c r="Y45">
        <f>LEN(X45)</f>
        <v>257</v>
      </c>
      <c r="AA45" t="str">
        <f>MID(X45,216,3)</f>
        <v>002</v>
      </c>
    </row>
    <row r="46" spans="1:27" x14ac:dyDescent="0.25">
      <c r="A46" s="179" t="s">
        <v>173</v>
      </c>
      <c r="B46" s="134" t="s">
        <v>91</v>
      </c>
      <c r="C46" s="135" t="s">
        <v>76</v>
      </c>
      <c r="D46" s="136">
        <v>580300000</v>
      </c>
      <c r="E46" s="48"/>
      <c r="F46" s="37"/>
      <c r="G46" s="172" t="s">
        <v>119</v>
      </c>
      <c r="H46" s="19" t="s">
        <v>47</v>
      </c>
      <c r="K46" s="124" t="s">
        <v>78</v>
      </c>
      <c r="L46" s="174" t="s">
        <v>156</v>
      </c>
      <c r="M46" s="125" t="s">
        <v>79</v>
      </c>
      <c r="N46" s="48">
        <v>2</v>
      </c>
      <c r="O46" s="19" t="s">
        <v>80</v>
      </c>
      <c r="Q46" s="19" t="s">
        <v>81</v>
      </c>
      <c r="R46" s="122"/>
      <c r="S46" s="122" t="s">
        <v>90</v>
      </c>
      <c r="T46" s="123" t="s">
        <v>82</v>
      </c>
      <c r="V46" s="45"/>
      <c r="W46" s="126" t="str">
        <f t="shared" ref="W46:W47" si="0">MID(A46,1,3)&amp;REPT(" ",3-LEN(MID(A46,1,3)))&amp;MID(B46,1,8)&amp;REPT(" ",8-LEN(MID(B46,1,8)))&amp;MID(C46,1,2)&amp;REPT(" ",2-LEN(MID(C46,1,2)))&amp;MID(D46,1,17)&amp;REPT(" ",17-LEN(MID(D46,1,17)))&amp;MID(E46,1,1)&amp;REPT(" ",1-LEN(MID(E46,1,1)))&amp;MID(F46,1,17)&amp;REPT(" ",17-LEN(MID(F46,1,17)))&amp;MID(G46,1,35)&amp;REPT(" ",35-LEN(MID(G46,1,35)))&amp;MID(H46,1,35)&amp;REPT(" ",35-LEN(MID(H46,1,35)))&amp;MID(I46,1,3)&amp;REPT(" ",3-LEN(MID(I46,1,3)))&amp;MID(J46,1,8)&amp;REPT(" ",8-LEN(MID(J46,1,8)))&amp;MID(K46,1,1)&amp;REPT(" ",1-LEN(MID(K46,1,1)))&amp;MID(L46,1,20)&amp;REPT(" ",20-LEN(MID(L46,1,20)))&amp;MID(M46,1,1)&amp;REPT(" ",1-LEN(MID(M46,1,1)))&amp;MID(N46,1,8)&amp;REPT(" ",8-LEN(MID(N46,1,8)))&amp;MID(O46,1,3)&amp;REPT(" ",3-LEN(MID(O46,1,3)))&amp;MID(P46,1,10)&amp;REPT(" ",10-LEN(MID(P46,1,10)))&amp;MID(Q46,1,3)&amp;REPT(" ",3-LEN(MID(Q46,1,3)))&amp;MID(R46,1,40)&amp;REPT(" ",40-LEN(MID(R46,1,40)))&amp;MID(S46,1,3)&amp;REPT(" ",3-LEN(MID(S46,1,3)))&amp;MID(T46,1,2)&amp;REPT(" ",2-LEN(MID(T46,1,2)))&amp;MID(U46,1,2)&amp;REPT(" ",2-LEN(MID(U46,1,2)))&amp;MID(V46,1,35)&amp;REPT(" ",35-LEN(MID(V46,1,35)))</f>
        <v xml:space="preserve">CMB05052019OD580300000                          EPC 05-2019                        COMMISS 03:30:10                              C2000,00             N2       EUR          E--                                        002A1                                     </v>
      </c>
      <c r="X46" s="19" t="s">
        <v>193</v>
      </c>
      <c r="Y46" s="19">
        <f t="shared" ref="Y46:Y47" si="1">LEN(X46)</f>
        <v>257</v>
      </c>
      <c r="Z46" s="19"/>
      <c r="AA46" s="19" t="str">
        <f t="shared" ref="AA46:AA47" si="2">MID(X46,216,3)</f>
        <v>002</v>
      </c>
    </row>
    <row r="47" spans="1:27" x14ac:dyDescent="0.25">
      <c r="A47" s="180" t="s">
        <v>174</v>
      </c>
      <c r="B47" s="137" t="s">
        <v>91</v>
      </c>
      <c r="C47" s="138" t="s">
        <v>76</v>
      </c>
      <c r="D47" s="139">
        <v>580300000</v>
      </c>
      <c r="E47" s="48"/>
      <c r="F47" s="37"/>
      <c r="G47" s="172" t="s">
        <v>119</v>
      </c>
      <c r="H47" s="19" t="s">
        <v>47</v>
      </c>
      <c r="K47" s="124" t="s">
        <v>89</v>
      </c>
      <c r="L47" s="174" t="s">
        <v>156</v>
      </c>
      <c r="M47" s="125" t="s">
        <v>79</v>
      </c>
      <c r="N47" s="48">
        <v>3</v>
      </c>
      <c r="O47" s="19" t="s">
        <v>80</v>
      </c>
      <c r="Q47" s="19" t="s">
        <v>81</v>
      </c>
      <c r="R47" s="122"/>
      <c r="S47" s="122" t="s">
        <v>90</v>
      </c>
      <c r="T47" s="123" t="s">
        <v>82</v>
      </c>
      <c r="V47" s="45"/>
      <c r="W47" s="126" t="str">
        <f t="shared" si="0"/>
        <v xml:space="preserve">CMR05052019OD580300000                          EPC 05-2019                        COMMISS 03:30:10                              D2000,00             N3       EUR          E--                                        002A1                                     </v>
      </c>
      <c r="X47" s="19" t="s">
        <v>194</v>
      </c>
      <c r="Y47" s="19">
        <f t="shared" si="1"/>
        <v>257</v>
      </c>
      <c r="Z47" s="19"/>
      <c r="AA47" s="19" t="str">
        <f t="shared" si="2"/>
        <v>002</v>
      </c>
    </row>
    <row r="48" spans="1:27" x14ac:dyDescent="0.25">
      <c r="A48" s="178" t="s">
        <v>174</v>
      </c>
      <c r="B48" s="131" t="s">
        <v>91</v>
      </c>
      <c r="C48" s="132" t="s">
        <v>76</v>
      </c>
      <c r="D48" s="133">
        <v>512391000</v>
      </c>
      <c r="E48" s="48"/>
      <c r="F48" s="37"/>
      <c r="G48" s="48" t="s">
        <v>119</v>
      </c>
      <c r="H48" t="s">
        <v>47</v>
      </c>
      <c r="K48" s="42" t="s">
        <v>78</v>
      </c>
      <c r="L48" s="173" t="s">
        <v>156</v>
      </c>
      <c r="M48" s="43" t="s">
        <v>79</v>
      </c>
      <c r="N48" s="48">
        <v>3</v>
      </c>
      <c r="O48" t="s">
        <v>80</v>
      </c>
      <c r="Q48" t="s">
        <v>81</v>
      </c>
      <c r="R48" s="44"/>
      <c r="S48" s="44" t="s">
        <v>90</v>
      </c>
      <c r="T48" s="81" t="s">
        <v>82</v>
      </c>
      <c r="V48" s="45"/>
      <c r="W48" s="45" t="str">
        <f>MID(A48,1,3)&amp;REPT(" ",3-LEN(MID(A48,1,3)))&amp;MID(B48,1,8)&amp;REPT(" ",8-LEN(MID(B48,1,8)))&amp;MID(C48,1,2)&amp;REPT(" ",2-LEN(MID(C48,1,2)))&amp;MID(D48,1,17)&amp;REPT(" ",17-LEN(MID(D48,1,17)))&amp;MID(E48,1,1)&amp;REPT(" ",1-LEN(MID(E48,1,1)))&amp;MID(F48,1,17)&amp;REPT(" ",17-LEN(MID(F48,1,17)))&amp;MID(G48,1,35)&amp;REPT(" ",35-LEN(MID(G48,1,35)))&amp;MID(H48,1,35)&amp;REPT(" ",35-LEN(MID(H48,1,35)))&amp;MID(I48,1,3)&amp;REPT(" ",3-LEN(MID(I48,1,3)))&amp;MID(J48,1,8)&amp;REPT(" ",8-LEN(MID(J48,1,8)))&amp;MID(K48,1,1)&amp;REPT(" ",1-LEN(MID(K48,1,1)))&amp;MID(L48,1,20)&amp;REPT(" ",20-LEN(MID(L48,1,20)))&amp;MID(M48,1,1)&amp;REPT(" ",1-LEN(MID(M48,1,1)))&amp;MID(N48,1,8)&amp;REPT(" ",8-LEN(MID(N48,1,8)))&amp;MID(O48,1,3)&amp;REPT(" ",3-LEN(MID(O48,1,3)))&amp;MID(P48,1,10)&amp;REPT(" ",10-LEN(MID(P48,1,10)))&amp;MID(Q48,1,3)&amp;REPT(" ",3-LEN(MID(Q48,1,3)))&amp;MID(R48,1,40)&amp;REPT(" ",40-LEN(MID(R48,1,40)))&amp;MID(S48,1,3)&amp;REPT(" ",3-LEN(MID(S48,1,3)))&amp;MID(T48,1,2)&amp;REPT(" ",2-LEN(MID(T48,1,2)))&amp;MID(U48,1,2)&amp;REPT(" ",2-LEN(MID(U48,1,2)))&amp;MID(V48,1,35)&amp;REPT(" ",35-LEN(MID(V48,1,35)))</f>
        <v xml:space="preserve">CMR05052019OD512391000                          EPC 05-2019                        COMMISS 03:30:10                              C2000,00             N3       EUR          E--                                        002A1                                     </v>
      </c>
      <c r="X48" t="s">
        <v>180</v>
      </c>
      <c r="Y48">
        <f>LEN(X48)</f>
        <v>257</v>
      </c>
      <c r="AA48" t="str">
        <f>MID(X48,216,3)</f>
        <v>002</v>
      </c>
    </row>
    <row r="49" spans="1:27" x14ac:dyDescent="0.25">
      <c r="A49" s="177" t="s">
        <v>174</v>
      </c>
      <c r="B49" s="128" t="s">
        <v>91</v>
      </c>
      <c r="C49" s="129" t="s">
        <v>76</v>
      </c>
      <c r="D49" s="130">
        <v>512391000</v>
      </c>
      <c r="E49" s="48"/>
      <c r="F49" s="37"/>
      <c r="G49" s="48" t="s">
        <v>119</v>
      </c>
      <c r="H49" t="s">
        <v>49</v>
      </c>
      <c r="K49" s="42" t="s">
        <v>89</v>
      </c>
      <c r="L49" s="175" t="s">
        <v>157</v>
      </c>
      <c r="M49" s="43" t="s">
        <v>79</v>
      </c>
      <c r="N49" s="48">
        <f>N48+1</f>
        <v>4</v>
      </c>
      <c r="O49" t="s">
        <v>80</v>
      </c>
      <c r="Q49" t="s">
        <v>81</v>
      </c>
      <c r="R49" s="44"/>
      <c r="S49" s="44" t="s">
        <v>90</v>
      </c>
      <c r="T49" s="81" t="s">
        <v>82</v>
      </c>
      <c r="W49" s="45" t="str">
        <f t="shared" ref="W49:W70" si="3">MID(A49,1,3)&amp;REPT(" ",3-LEN(MID(A49,1,3)))&amp;MID(B49,1,8)&amp;REPT(" ",8-LEN(MID(B49,1,8)))&amp;MID(C49,1,2)&amp;REPT(" ",2-LEN(MID(C49,1,2)))&amp;MID(D49,1,17)&amp;REPT(" ",17-LEN(MID(D49,1,17)))&amp;MID(E49,1,1)&amp;REPT(" ",1-LEN(MID(E49,1,1)))&amp;MID(F49,1,17)&amp;REPT(" ",17-LEN(MID(F49,1,17)))&amp;MID(G49,1,35)&amp;REPT(" ",35-LEN(MID(G49,1,35)))&amp;MID(H49,1,35)&amp;REPT(" ",35-LEN(MID(H49,1,35)))&amp;MID(I49,1,3)&amp;REPT(" ",3-LEN(MID(I49,1,3)))&amp;MID(J49,1,8)&amp;REPT(" ",8-LEN(MID(J49,1,8)))&amp;MID(K49,1,1)&amp;REPT(" ",1-LEN(MID(K49,1,1)))&amp;MID(L49,1,20)&amp;REPT(" ",20-LEN(MID(L49,1,20)))&amp;MID(M49,1,1)&amp;REPT(" ",1-LEN(MID(M49,1,1)))&amp;MID(N49,1,8)&amp;REPT(" ",8-LEN(MID(N49,1,8)))&amp;MID(O49,1,3)&amp;REPT(" ",3-LEN(MID(O49,1,3)))&amp;MID(P49,1,10)&amp;REPT(" ",10-LEN(MID(P49,1,10)))&amp;MID(Q49,1,3)&amp;REPT(" ",3-LEN(MID(Q49,1,3)))&amp;MID(R49,1,40)&amp;REPT(" ",40-LEN(MID(R49,1,40)))&amp;MID(S49,1,3)&amp;REPT(" ",3-LEN(MID(S49,1,3)))&amp;MID(T49,1,2)&amp;REPT(" ",2-LEN(MID(T49,1,2)))&amp;MID(U49,1,2)&amp;REPT(" ",2-LEN(MID(U49,1,2)))&amp;MID(V49,1,35)&amp;REPT(" ",35-LEN(MID(V49,1,35)))</f>
        <v xml:space="preserve">CMR05052019OD512391000                          EPC 05-2019                        TRANSAC 03:30:10                              D200000,00           N4       EUR          E--                                        002A1                                     </v>
      </c>
      <c r="X49" t="s">
        <v>181</v>
      </c>
      <c r="Y49">
        <f t="shared" ref="Y49:Y70" si="4">LEN(X49)</f>
        <v>257</v>
      </c>
      <c r="AA49" t="str">
        <f t="shared" ref="AA49:AA70" si="5">MID(X49,216,3)</f>
        <v>002</v>
      </c>
    </row>
    <row r="50" spans="1:27" x14ac:dyDescent="0.25">
      <c r="A50" s="178" t="s">
        <v>174</v>
      </c>
      <c r="B50" s="131" t="s">
        <v>91</v>
      </c>
      <c r="C50" s="132" t="s">
        <v>76</v>
      </c>
      <c r="D50" s="133">
        <v>467090000</v>
      </c>
      <c r="E50" s="81" t="s">
        <v>115</v>
      </c>
      <c r="F50" s="37" t="s">
        <v>120</v>
      </c>
      <c r="G50" s="48" t="s">
        <v>119</v>
      </c>
      <c r="H50" t="s">
        <v>49</v>
      </c>
      <c r="K50" s="42" t="s">
        <v>78</v>
      </c>
      <c r="L50" s="175" t="s">
        <v>157</v>
      </c>
      <c r="M50" s="43" t="s">
        <v>79</v>
      </c>
      <c r="N50" s="48">
        <f>N49</f>
        <v>4</v>
      </c>
      <c r="O50" t="s">
        <v>80</v>
      </c>
      <c r="Q50" t="s">
        <v>81</v>
      </c>
      <c r="R50" s="44"/>
      <c r="S50" s="44" t="s">
        <v>90</v>
      </c>
      <c r="T50" s="81" t="s">
        <v>82</v>
      </c>
      <c r="W50" s="45" t="str">
        <f t="shared" si="3"/>
        <v xml:space="preserve">CMR05052019OD467090000        XC0000001         EPC 05-2019                        TRANSAC 03:30:10                              C200000,00           N4       EUR          E--                                        002A1                                     </v>
      </c>
      <c r="X50" t="s">
        <v>182</v>
      </c>
      <c r="Y50">
        <f t="shared" si="4"/>
        <v>257</v>
      </c>
      <c r="AA50" t="str">
        <f t="shared" si="5"/>
        <v>002</v>
      </c>
    </row>
    <row r="51" spans="1:27" x14ac:dyDescent="0.25">
      <c r="A51" s="177" t="s">
        <v>174</v>
      </c>
      <c r="B51" s="128" t="s">
        <v>91</v>
      </c>
      <c r="C51" s="129" t="s">
        <v>76</v>
      </c>
      <c r="D51" s="130">
        <v>467090000</v>
      </c>
      <c r="E51" s="81" t="s">
        <v>115</v>
      </c>
      <c r="F51" s="37" t="s">
        <v>120</v>
      </c>
      <c r="G51" s="48" t="s">
        <v>119</v>
      </c>
      <c r="H51" t="s">
        <v>50</v>
      </c>
      <c r="K51" s="42" t="s">
        <v>89</v>
      </c>
      <c r="L51" s="175" t="s">
        <v>158</v>
      </c>
      <c r="M51" s="43" t="s">
        <v>79</v>
      </c>
      <c r="N51" s="48">
        <f t="shared" ref="N51" si="6">N50+1</f>
        <v>5</v>
      </c>
      <c r="O51" t="s">
        <v>80</v>
      </c>
      <c r="Q51" t="s">
        <v>81</v>
      </c>
      <c r="R51" s="44"/>
      <c r="S51" s="44" t="s">
        <v>90</v>
      </c>
      <c r="T51" s="81" t="s">
        <v>82</v>
      </c>
      <c r="W51" s="45" t="str">
        <f t="shared" si="3"/>
        <v xml:space="preserve">CMR05052019OD467090000        XC0000001         EPC 05-2019                        VIRSORT 10:00:00                              D195985,00           N5       EUR          E--                                        002A1                                     </v>
      </c>
      <c r="X51" t="s">
        <v>183</v>
      </c>
      <c r="Y51">
        <f t="shared" si="4"/>
        <v>257</v>
      </c>
      <c r="AA51" t="str">
        <f t="shared" si="5"/>
        <v>002</v>
      </c>
    </row>
    <row r="52" spans="1:27" x14ac:dyDescent="0.25">
      <c r="A52" s="178" t="s">
        <v>174</v>
      </c>
      <c r="B52" s="131" t="s">
        <v>91</v>
      </c>
      <c r="C52" s="132" t="s">
        <v>76</v>
      </c>
      <c r="D52" s="133">
        <v>512391000</v>
      </c>
      <c r="E52" s="48"/>
      <c r="F52" s="37"/>
      <c r="G52" s="48" t="s">
        <v>119</v>
      </c>
      <c r="H52" t="s">
        <v>50</v>
      </c>
      <c r="K52" s="42" t="s">
        <v>78</v>
      </c>
      <c r="L52" s="175" t="s">
        <v>158</v>
      </c>
      <c r="M52" s="43" t="s">
        <v>79</v>
      </c>
      <c r="N52" s="48">
        <f t="shared" ref="N52" si="7">N51</f>
        <v>5</v>
      </c>
      <c r="O52" t="s">
        <v>80</v>
      </c>
      <c r="Q52" t="s">
        <v>81</v>
      </c>
      <c r="R52" s="44"/>
      <c r="S52" s="44" t="s">
        <v>90</v>
      </c>
      <c r="T52" s="81" t="s">
        <v>82</v>
      </c>
      <c r="W52" s="45" t="str">
        <f t="shared" si="3"/>
        <v xml:space="preserve">CMR05052019OD512391000                          EPC 05-2019                        VIRSORT 10:00:00                              C195985,00           N5       EUR          E--                                        002A1                                     </v>
      </c>
      <c r="X52" t="s">
        <v>184</v>
      </c>
      <c r="Y52">
        <f t="shared" si="4"/>
        <v>257</v>
      </c>
      <c r="AA52" t="str">
        <f t="shared" si="5"/>
        <v>002</v>
      </c>
    </row>
    <row r="53" spans="1:27" x14ac:dyDescent="0.25">
      <c r="A53" s="177" t="s">
        <v>174</v>
      </c>
      <c r="B53" s="128" t="s">
        <v>91</v>
      </c>
      <c r="C53" s="129" t="s">
        <v>76</v>
      </c>
      <c r="D53" s="130">
        <v>467090000</v>
      </c>
      <c r="E53" s="48" t="s">
        <v>115</v>
      </c>
      <c r="F53" s="37" t="s">
        <v>120</v>
      </c>
      <c r="G53" s="48" t="s">
        <v>119</v>
      </c>
      <c r="H53" t="s">
        <v>51</v>
      </c>
      <c r="K53" s="42" t="s">
        <v>89</v>
      </c>
      <c r="L53" s="175" t="s">
        <v>159</v>
      </c>
      <c r="M53" s="43" t="s">
        <v>79</v>
      </c>
      <c r="N53" s="48">
        <f t="shared" ref="N53" si="8">N52+1</f>
        <v>6</v>
      </c>
      <c r="O53" t="s">
        <v>80</v>
      </c>
      <c r="Q53" t="s">
        <v>81</v>
      </c>
      <c r="R53" s="44"/>
      <c r="S53" s="44" t="s">
        <v>90</v>
      </c>
      <c r="T53" s="81" t="s">
        <v>82</v>
      </c>
      <c r="W53" s="45" t="str">
        <f t="shared" si="3"/>
        <v xml:space="preserve">CMR05052019OD467090000        XC0000001         EPC 05-2019                        IMPAYES 13:30:00                              D17000,00            N6       EUR          E--                                        002A1                                     </v>
      </c>
      <c r="X53" t="s">
        <v>185</v>
      </c>
      <c r="Y53">
        <f t="shared" si="4"/>
        <v>257</v>
      </c>
      <c r="AA53" t="str">
        <f t="shared" si="5"/>
        <v>002</v>
      </c>
    </row>
    <row r="54" spans="1:27" x14ac:dyDescent="0.25">
      <c r="A54" s="178" t="s">
        <v>174</v>
      </c>
      <c r="B54" s="131" t="s">
        <v>91</v>
      </c>
      <c r="C54" s="132" t="s">
        <v>76</v>
      </c>
      <c r="D54" s="133">
        <v>512391000</v>
      </c>
      <c r="E54" s="48"/>
      <c r="F54" s="37"/>
      <c r="G54" s="48" t="s">
        <v>119</v>
      </c>
      <c r="H54" t="s">
        <v>51</v>
      </c>
      <c r="K54" s="42" t="s">
        <v>78</v>
      </c>
      <c r="L54" s="175" t="s">
        <v>159</v>
      </c>
      <c r="M54" s="43" t="s">
        <v>79</v>
      </c>
      <c r="N54" s="48">
        <f t="shared" ref="N54" si="9">N53</f>
        <v>6</v>
      </c>
      <c r="O54" t="s">
        <v>80</v>
      </c>
      <c r="Q54" t="s">
        <v>81</v>
      </c>
      <c r="R54" s="44"/>
      <c r="S54" s="44" t="s">
        <v>90</v>
      </c>
      <c r="T54" s="81" t="s">
        <v>82</v>
      </c>
      <c r="W54" s="45" t="str">
        <f t="shared" si="3"/>
        <v xml:space="preserve">CMR05052019OD512391000                          EPC 05-2019                        IMPAYES 13:30:00                              C17000,00            N6       EUR          E--                                        002A1                                     </v>
      </c>
      <c r="X54" t="s">
        <v>186</v>
      </c>
      <c r="Y54">
        <f t="shared" si="4"/>
        <v>257</v>
      </c>
      <c r="AA54" t="str">
        <f t="shared" si="5"/>
        <v>002</v>
      </c>
    </row>
    <row r="55" spans="1:27" x14ac:dyDescent="0.25">
      <c r="A55" s="177" t="s">
        <v>93</v>
      </c>
      <c r="B55" s="128" t="s">
        <v>91</v>
      </c>
      <c r="C55" s="129" t="s">
        <v>76</v>
      </c>
      <c r="D55" s="130">
        <v>467090000</v>
      </c>
      <c r="E55" s="48" t="s">
        <v>115</v>
      </c>
      <c r="F55" s="37" t="s">
        <v>120</v>
      </c>
      <c r="G55" s="48" t="s">
        <v>119</v>
      </c>
      <c r="H55" t="s">
        <v>137</v>
      </c>
      <c r="K55" s="42" t="s">
        <v>89</v>
      </c>
      <c r="L55" s="175" t="s">
        <v>160</v>
      </c>
      <c r="M55" s="43" t="s">
        <v>79</v>
      </c>
      <c r="N55" s="48">
        <f t="shared" ref="N55" si="10">N54+1</f>
        <v>7</v>
      </c>
      <c r="O55" t="s">
        <v>80</v>
      </c>
      <c r="Q55" t="s">
        <v>81</v>
      </c>
      <c r="R55" s="44"/>
      <c r="S55" s="44" t="s">
        <v>90</v>
      </c>
      <c r="T55" s="81" t="s">
        <v>82</v>
      </c>
      <c r="W55" s="45" t="str">
        <f t="shared" si="3"/>
        <v xml:space="preserve">EPC05052019OD467090000        XC0000001         EPC 05-2019                        FRAIREJ 13:30:00                              D225,00              N7       EUR          E--                                        002A1                                     </v>
      </c>
      <c r="X55" t="s">
        <v>165</v>
      </c>
      <c r="Y55">
        <f t="shared" si="4"/>
        <v>257</v>
      </c>
      <c r="AA55" t="str">
        <f t="shared" si="5"/>
        <v>002</v>
      </c>
    </row>
    <row r="56" spans="1:27" x14ac:dyDescent="0.25">
      <c r="A56" s="178" t="s">
        <v>93</v>
      </c>
      <c r="B56" s="131" t="s">
        <v>91</v>
      </c>
      <c r="C56" s="132" t="s">
        <v>76</v>
      </c>
      <c r="D56" s="133">
        <v>708293000</v>
      </c>
      <c r="E56" s="48" t="s">
        <v>77</v>
      </c>
      <c r="F56" s="37" t="s">
        <v>138</v>
      </c>
      <c r="G56" s="48" t="s">
        <v>119</v>
      </c>
      <c r="H56" t="s">
        <v>137</v>
      </c>
      <c r="K56" s="42" t="s">
        <v>78</v>
      </c>
      <c r="L56" s="175" t="s">
        <v>160</v>
      </c>
      <c r="M56" s="43" t="s">
        <v>79</v>
      </c>
      <c r="N56" s="48">
        <f t="shared" ref="N56" si="11">N55</f>
        <v>7</v>
      </c>
      <c r="O56" t="s">
        <v>80</v>
      </c>
      <c r="Q56" t="s">
        <v>81</v>
      </c>
      <c r="R56" s="44"/>
      <c r="S56" s="44" t="s">
        <v>90</v>
      </c>
      <c r="T56" s="81" t="s">
        <v>82</v>
      </c>
      <c r="W56" s="45" t="str">
        <f t="shared" si="3"/>
        <v xml:space="preserve">EPC05052019OD708293000        HM8C01R1R1R0000100EPC 05-2019                        FRAIREJ 13:30:00                              C225,00              N7       EUR          E--                                        002A1                                     </v>
      </c>
      <c r="X56" t="s">
        <v>166</v>
      </c>
      <c r="Y56">
        <f t="shared" si="4"/>
        <v>257</v>
      </c>
      <c r="AA56" t="str">
        <f t="shared" si="5"/>
        <v>002</v>
      </c>
    </row>
    <row r="57" spans="1:27" x14ac:dyDescent="0.25">
      <c r="A57" s="48" t="s">
        <v>173</v>
      </c>
      <c r="B57" s="44" t="s">
        <v>91</v>
      </c>
      <c r="C57" s="81" t="s">
        <v>76</v>
      </c>
      <c r="D57">
        <v>512300000</v>
      </c>
      <c r="E57" s="48"/>
      <c r="F57" s="37"/>
      <c r="G57" s="48" t="s">
        <v>119</v>
      </c>
      <c r="H57" t="s">
        <v>137</v>
      </c>
      <c r="K57" s="42" t="s">
        <v>89</v>
      </c>
      <c r="L57" s="175" t="s">
        <v>160</v>
      </c>
      <c r="M57" s="43" t="s">
        <v>79</v>
      </c>
      <c r="N57" s="48">
        <f t="shared" ref="N57" si="12">N56+1</f>
        <v>8</v>
      </c>
      <c r="O57" t="s">
        <v>80</v>
      </c>
      <c r="Q57" t="s">
        <v>81</v>
      </c>
      <c r="R57" s="44"/>
      <c r="S57" s="44" t="s">
        <v>90</v>
      </c>
      <c r="T57" s="81" t="s">
        <v>82</v>
      </c>
      <c r="W57" s="45" t="str">
        <f t="shared" si="3"/>
        <v xml:space="preserve">CMB05052019OD512300000                          EPC 05-2019                        FRAIREJ 13:30:00                              D225,00              N8       EUR          E--                                        002A1                                     </v>
      </c>
      <c r="X57" t="s">
        <v>187</v>
      </c>
      <c r="Y57">
        <f t="shared" si="4"/>
        <v>257</v>
      </c>
      <c r="AA57" t="str">
        <f t="shared" si="5"/>
        <v>002</v>
      </c>
    </row>
    <row r="58" spans="1:27" x14ac:dyDescent="0.25">
      <c r="A58" s="179" t="s">
        <v>173</v>
      </c>
      <c r="B58" s="134" t="s">
        <v>91</v>
      </c>
      <c r="C58" s="135" t="s">
        <v>76</v>
      </c>
      <c r="D58" s="136">
        <v>580300000</v>
      </c>
      <c r="E58" s="48"/>
      <c r="F58" s="37"/>
      <c r="G58" s="172" t="s">
        <v>119</v>
      </c>
      <c r="H58" s="19" t="s">
        <v>137</v>
      </c>
      <c r="K58" s="124" t="s">
        <v>78</v>
      </c>
      <c r="L58" s="176" t="s">
        <v>160</v>
      </c>
      <c r="M58" s="125" t="s">
        <v>79</v>
      </c>
      <c r="N58" s="172">
        <f t="shared" ref="N58" si="13">N57</f>
        <v>8</v>
      </c>
      <c r="O58" s="19" t="s">
        <v>80</v>
      </c>
      <c r="Q58" s="19" t="s">
        <v>81</v>
      </c>
      <c r="R58" s="122"/>
      <c r="S58" s="122" t="s">
        <v>90</v>
      </c>
      <c r="T58" s="123" t="s">
        <v>82</v>
      </c>
      <c r="W58" s="126" t="str">
        <f t="shared" ref="W58:W59" si="14">MID(A58,1,3)&amp;REPT(" ",3-LEN(MID(A58,1,3)))&amp;MID(B58,1,8)&amp;REPT(" ",8-LEN(MID(B58,1,8)))&amp;MID(C58,1,2)&amp;REPT(" ",2-LEN(MID(C58,1,2)))&amp;MID(D58,1,17)&amp;REPT(" ",17-LEN(MID(D58,1,17)))&amp;MID(E58,1,1)&amp;REPT(" ",1-LEN(MID(E58,1,1)))&amp;MID(F58,1,17)&amp;REPT(" ",17-LEN(MID(F58,1,17)))&amp;MID(G58,1,35)&amp;REPT(" ",35-LEN(MID(G58,1,35)))&amp;MID(H58,1,35)&amp;REPT(" ",35-LEN(MID(H58,1,35)))&amp;MID(I58,1,3)&amp;REPT(" ",3-LEN(MID(I58,1,3)))&amp;MID(J58,1,8)&amp;REPT(" ",8-LEN(MID(J58,1,8)))&amp;MID(K58,1,1)&amp;REPT(" ",1-LEN(MID(K58,1,1)))&amp;MID(L58,1,20)&amp;REPT(" ",20-LEN(MID(L58,1,20)))&amp;MID(M58,1,1)&amp;REPT(" ",1-LEN(MID(M58,1,1)))&amp;MID(N58,1,8)&amp;REPT(" ",8-LEN(MID(N58,1,8)))&amp;MID(O58,1,3)&amp;REPT(" ",3-LEN(MID(O58,1,3)))&amp;MID(P58,1,10)&amp;REPT(" ",10-LEN(MID(P58,1,10)))&amp;MID(Q58,1,3)&amp;REPT(" ",3-LEN(MID(Q58,1,3)))&amp;MID(R58,1,40)&amp;REPT(" ",40-LEN(MID(R58,1,40)))&amp;MID(S58,1,3)&amp;REPT(" ",3-LEN(MID(S58,1,3)))&amp;MID(T58,1,2)&amp;REPT(" ",2-LEN(MID(T58,1,2)))&amp;MID(U58,1,2)&amp;REPT(" ",2-LEN(MID(U58,1,2)))&amp;MID(V58,1,35)&amp;REPT(" ",35-LEN(MID(V58,1,35)))</f>
        <v xml:space="preserve">CMB05052019OD580300000                          EPC 05-2019                        FRAIREJ 13:30:00                              C225,00              N8       EUR          E--                                        002A1                                     </v>
      </c>
      <c r="X58" s="19" t="s">
        <v>195</v>
      </c>
      <c r="Y58" s="19">
        <f t="shared" ref="Y58:Y59" si="15">LEN(X58)</f>
        <v>257</v>
      </c>
      <c r="Z58" s="19"/>
      <c r="AA58" s="19" t="str">
        <f t="shared" ref="AA58:AA59" si="16">MID(X58,216,3)</f>
        <v>002</v>
      </c>
    </row>
    <row r="59" spans="1:27" x14ac:dyDescent="0.25">
      <c r="A59" s="172" t="s">
        <v>174</v>
      </c>
      <c r="B59" s="122" t="s">
        <v>91</v>
      </c>
      <c r="C59" s="123" t="s">
        <v>76</v>
      </c>
      <c r="D59" s="19">
        <v>580300000</v>
      </c>
      <c r="E59" s="48"/>
      <c r="F59" s="37"/>
      <c r="G59" s="172" t="s">
        <v>119</v>
      </c>
      <c r="H59" s="19" t="s">
        <v>137</v>
      </c>
      <c r="K59" s="124" t="s">
        <v>89</v>
      </c>
      <c r="L59" s="176" t="s">
        <v>160</v>
      </c>
      <c r="M59" s="125" t="s">
        <v>79</v>
      </c>
      <c r="N59" s="172">
        <f t="shared" ref="N59:N67" si="17">N58+1</f>
        <v>9</v>
      </c>
      <c r="O59" s="19" t="s">
        <v>80</v>
      </c>
      <c r="Q59" s="19" t="s">
        <v>81</v>
      </c>
      <c r="R59" s="122"/>
      <c r="S59" s="122" t="s">
        <v>90</v>
      </c>
      <c r="T59" s="123" t="s">
        <v>82</v>
      </c>
      <c r="W59" s="126" t="str">
        <f t="shared" si="14"/>
        <v xml:space="preserve">CMR05052019OD580300000                          EPC 05-2019                        FRAIREJ 13:30:00                              D225,00              N9       EUR          E--                                        002A1                                     </v>
      </c>
      <c r="X59" s="19" t="s">
        <v>196</v>
      </c>
      <c r="Y59" s="19">
        <f t="shared" si="15"/>
        <v>257</v>
      </c>
      <c r="Z59" s="19"/>
      <c r="AA59" s="19" t="str">
        <f t="shared" si="16"/>
        <v>002</v>
      </c>
    </row>
    <row r="60" spans="1:27" x14ac:dyDescent="0.25">
      <c r="A60" s="178" t="s">
        <v>174</v>
      </c>
      <c r="B60" s="143" t="s">
        <v>91</v>
      </c>
      <c r="C60" s="144" t="s">
        <v>76</v>
      </c>
      <c r="D60" s="145">
        <v>512391000</v>
      </c>
      <c r="E60" s="48"/>
      <c r="F60" s="37"/>
      <c r="G60" s="48" t="s">
        <v>119</v>
      </c>
      <c r="H60" t="s">
        <v>137</v>
      </c>
      <c r="K60" s="42" t="s">
        <v>78</v>
      </c>
      <c r="L60" s="175" t="s">
        <v>160</v>
      </c>
      <c r="M60" s="43" t="s">
        <v>79</v>
      </c>
      <c r="N60" s="48">
        <f t="shared" ref="N60:N66" si="18">N59</f>
        <v>9</v>
      </c>
      <c r="O60" t="s">
        <v>80</v>
      </c>
      <c r="Q60" t="s">
        <v>81</v>
      </c>
      <c r="R60" s="44"/>
      <c r="S60" s="44" t="s">
        <v>90</v>
      </c>
      <c r="T60" s="81" t="s">
        <v>82</v>
      </c>
      <c r="W60" s="45" t="str">
        <f t="shared" si="3"/>
        <v xml:space="preserve">CMR05052019OD512391000                          EPC 05-2019                        FRAIREJ 13:30:00                              C225,00              N9       EUR          E--                                        002A1                                     </v>
      </c>
      <c r="X60" t="s">
        <v>188</v>
      </c>
      <c r="Y60">
        <f t="shared" si="4"/>
        <v>257</v>
      </c>
      <c r="AA60" t="str">
        <f t="shared" si="5"/>
        <v>002</v>
      </c>
    </row>
    <row r="61" spans="1:27" x14ac:dyDescent="0.25">
      <c r="A61" s="48" t="s">
        <v>174</v>
      </c>
      <c r="B61" s="140" t="s">
        <v>91</v>
      </c>
      <c r="C61" s="141" t="s">
        <v>76</v>
      </c>
      <c r="D61" s="142">
        <v>512391000</v>
      </c>
      <c r="E61" s="48"/>
      <c r="F61" s="37"/>
      <c r="G61" s="48" t="s">
        <v>119</v>
      </c>
      <c r="H61" t="s">
        <v>52</v>
      </c>
      <c r="K61" s="42" t="s">
        <v>89</v>
      </c>
      <c r="L61" s="175" t="s">
        <v>161</v>
      </c>
      <c r="M61" s="43" t="s">
        <v>79</v>
      </c>
      <c r="N61" s="48">
        <f t="shared" si="17"/>
        <v>10</v>
      </c>
      <c r="O61" t="s">
        <v>80</v>
      </c>
      <c r="Q61" t="s">
        <v>81</v>
      </c>
      <c r="R61" s="44"/>
      <c r="S61" s="44" t="s">
        <v>90</v>
      </c>
      <c r="T61" s="81" t="s">
        <v>82</v>
      </c>
      <c r="W61" s="45" t="str">
        <f t="shared" si="3"/>
        <v xml:space="preserve">CMR05052019OD512391000                          EPC 05-2019                        COUVREG 05:01:00                              D7985,00             N10      EUR          E--                                        002A1                                     </v>
      </c>
      <c r="X61" t="s">
        <v>189</v>
      </c>
      <c r="Y61">
        <f t="shared" si="4"/>
        <v>257</v>
      </c>
      <c r="AA61" t="str">
        <f t="shared" si="5"/>
        <v>002</v>
      </c>
    </row>
    <row r="62" spans="1:27" x14ac:dyDescent="0.25">
      <c r="A62" s="179" t="s">
        <v>174</v>
      </c>
      <c r="B62" s="134" t="s">
        <v>91</v>
      </c>
      <c r="C62" s="135" t="s">
        <v>76</v>
      </c>
      <c r="D62" s="136">
        <v>580300000</v>
      </c>
      <c r="E62" s="48"/>
      <c r="F62" s="37"/>
      <c r="G62" s="172" t="s">
        <v>119</v>
      </c>
      <c r="H62" s="19" t="s">
        <v>52</v>
      </c>
      <c r="K62" s="124" t="s">
        <v>78</v>
      </c>
      <c r="L62" s="176" t="s">
        <v>161</v>
      </c>
      <c r="M62" s="125" t="s">
        <v>79</v>
      </c>
      <c r="N62" s="48">
        <f t="shared" si="18"/>
        <v>10</v>
      </c>
      <c r="O62" s="19" t="s">
        <v>80</v>
      </c>
      <c r="Q62" s="19" t="s">
        <v>81</v>
      </c>
      <c r="R62" s="122"/>
      <c r="S62" s="122" t="s">
        <v>90</v>
      </c>
      <c r="T62" s="123" t="s">
        <v>82</v>
      </c>
      <c r="W62" s="126" t="str">
        <f t="shared" si="3"/>
        <v xml:space="preserve">CMR05052019OD580300000                          EPC 05-2019                        COUVREG 05:01:00                              C7985,00             N10      EUR          E--                                        002A1                                     </v>
      </c>
      <c r="X62" s="19" t="s">
        <v>197</v>
      </c>
      <c r="Y62" s="19">
        <f t="shared" si="4"/>
        <v>257</v>
      </c>
      <c r="Z62" s="19"/>
      <c r="AA62" s="19" t="str">
        <f t="shared" si="5"/>
        <v>002</v>
      </c>
    </row>
    <row r="63" spans="1:27" x14ac:dyDescent="0.25">
      <c r="A63" s="172" t="s">
        <v>175</v>
      </c>
      <c r="B63" s="122" t="s">
        <v>91</v>
      </c>
      <c r="C63" s="123" t="s">
        <v>76</v>
      </c>
      <c r="D63" s="19">
        <v>580300000</v>
      </c>
      <c r="E63" s="48"/>
      <c r="F63" s="37"/>
      <c r="G63" s="172" t="s">
        <v>119</v>
      </c>
      <c r="H63" s="19" t="s">
        <v>52</v>
      </c>
      <c r="K63" s="124" t="s">
        <v>89</v>
      </c>
      <c r="L63" s="176" t="s">
        <v>161</v>
      </c>
      <c r="M63" s="125" t="s">
        <v>79</v>
      </c>
      <c r="N63" s="48">
        <f t="shared" si="17"/>
        <v>11</v>
      </c>
      <c r="O63" s="19" t="s">
        <v>80</v>
      </c>
      <c r="Q63" s="19" t="s">
        <v>81</v>
      </c>
      <c r="R63" s="122"/>
      <c r="S63" s="122" t="s">
        <v>90</v>
      </c>
      <c r="T63" s="123" t="s">
        <v>82</v>
      </c>
      <c r="W63" s="126" t="str">
        <f t="shared" si="3"/>
        <v xml:space="preserve">CMC05052019OD580300000                          EPC 05-2019                        COUVREG 05:01:00                              D7985,00             N11      EUR          E--                                        002A1                                     </v>
      </c>
      <c r="X63" s="19" t="s">
        <v>198</v>
      </c>
      <c r="Y63" s="19">
        <f t="shared" si="4"/>
        <v>257</v>
      </c>
      <c r="Z63" s="19"/>
      <c r="AA63" s="19" t="str">
        <f t="shared" si="5"/>
        <v>002</v>
      </c>
    </row>
    <row r="64" spans="1:27" x14ac:dyDescent="0.25">
      <c r="A64" s="178" t="s">
        <v>175</v>
      </c>
      <c r="B64" s="143" t="s">
        <v>91</v>
      </c>
      <c r="C64" s="144" t="s">
        <v>76</v>
      </c>
      <c r="D64" s="145">
        <v>512392000</v>
      </c>
      <c r="E64" s="48"/>
      <c r="F64" s="37"/>
      <c r="G64" s="48" t="s">
        <v>119</v>
      </c>
      <c r="H64" t="s">
        <v>52</v>
      </c>
      <c r="K64" s="42" t="s">
        <v>78</v>
      </c>
      <c r="L64" s="175" t="s">
        <v>161</v>
      </c>
      <c r="M64" s="43" t="s">
        <v>79</v>
      </c>
      <c r="N64" s="48">
        <f t="shared" si="18"/>
        <v>11</v>
      </c>
      <c r="O64" t="s">
        <v>80</v>
      </c>
      <c r="Q64" t="s">
        <v>81</v>
      </c>
      <c r="R64" s="44"/>
      <c r="S64" s="44" t="s">
        <v>90</v>
      </c>
      <c r="T64" s="81" t="s">
        <v>82</v>
      </c>
      <c r="W64" s="45" t="str">
        <f t="shared" si="3"/>
        <v xml:space="preserve">CMC05052019OD512392000                          EPC 05-2019                        COUVREG 05:01:00                              C7985,00             N11      EUR          E--                                        002A1                                     </v>
      </c>
      <c r="X64" t="s">
        <v>190</v>
      </c>
      <c r="Y64">
        <f t="shared" si="4"/>
        <v>257</v>
      </c>
      <c r="AA64" t="str">
        <f t="shared" si="5"/>
        <v>002</v>
      </c>
    </row>
    <row r="65" spans="1:27" x14ac:dyDescent="0.25">
      <c r="A65" s="48" t="s">
        <v>93</v>
      </c>
      <c r="B65" s="140" t="s">
        <v>91</v>
      </c>
      <c r="C65" s="141" t="s">
        <v>76</v>
      </c>
      <c r="D65" s="142">
        <v>410090000</v>
      </c>
      <c r="E65" s="48" t="s">
        <v>115</v>
      </c>
      <c r="F65" s="37" t="s">
        <v>120</v>
      </c>
      <c r="G65" s="48" t="s">
        <v>119</v>
      </c>
      <c r="H65" t="s">
        <v>152</v>
      </c>
      <c r="K65" s="42" t="s">
        <v>89</v>
      </c>
      <c r="L65" s="175" t="s">
        <v>162</v>
      </c>
      <c r="M65" s="43" t="s">
        <v>79</v>
      </c>
      <c r="N65" s="48">
        <f t="shared" si="17"/>
        <v>12</v>
      </c>
      <c r="O65" t="s">
        <v>80</v>
      </c>
      <c r="Q65" t="s">
        <v>81</v>
      </c>
      <c r="R65" s="44"/>
      <c r="S65" s="44" t="s">
        <v>90</v>
      </c>
      <c r="T65" s="81" t="s">
        <v>82</v>
      </c>
      <c r="W65" s="45" t="str">
        <f t="shared" si="3"/>
        <v xml:space="preserve">EPC05052019OD410090000        XC0000001         EPC 05-2019                        COUVREG 05:01:00 C00000010505201913           D7225,00             N12      EUR          E--                                        002A1                                     </v>
      </c>
      <c r="X65" t="s">
        <v>167</v>
      </c>
      <c r="Y65">
        <f t="shared" si="4"/>
        <v>257</v>
      </c>
      <c r="AA65" t="str">
        <f t="shared" si="5"/>
        <v>002</v>
      </c>
    </row>
    <row r="66" spans="1:27" x14ac:dyDescent="0.25">
      <c r="A66" s="178" t="s">
        <v>93</v>
      </c>
      <c r="B66" s="143" t="s">
        <v>91</v>
      </c>
      <c r="C66" s="144" t="s">
        <v>76</v>
      </c>
      <c r="D66" s="145">
        <v>467090000</v>
      </c>
      <c r="E66" s="48" t="s">
        <v>115</v>
      </c>
      <c r="F66" s="37" t="s">
        <v>120</v>
      </c>
      <c r="G66" s="48" t="s">
        <v>119</v>
      </c>
      <c r="H66" t="s">
        <v>52</v>
      </c>
      <c r="K66" s="42" t="s">
        <v>78</v>
      </c>
      <c r="L66" s="175" t="s">
        <v>162</v>
      </c>
      <c r="M66" s="43" t="s">
        <v>79</v>
      </c>
      <c r="N66" s="48">
        <f t="shared" si="18"/>
        <v>12</v>
      </c>
      <c r="O66" t="s">
        <v>80</v>
      </c>
      <c r="Q66" t="s">
        <v>81</v>
      </c>
      <c r="R66" s="44"/>
      <c r="S66" s="44" t="s">
        <v>90</v>
      </c>
      <c r="T66" s="81" t="s">
        <v>82</v>
      </c>
      <c r="W66" s="45" t="str">
        <f t="shared" si="3"/>
        <v xml:space="preserve">EPC05052019OD467090000        XC0000001         EPC 05-2019                        COUVREG 05:01:00                              C7225,00             N12      EUR          E--                                        002A1                                     </v>
      </c>
      <c r="X66" t="s">
        <v>168</v>
      </c>
      <c r="Y66">
        <f t="shared" si="4"/>
        <v>257</v>
      </c>
      <c r="AA66" t="str">
        <f t="shared" si="5"/>
        <v>002</v>
      </c>
    </row>
    <row r="67" spans="1:27" x14ac:dyDescent="0.25">
      <c r="A67" s="48" t="s">
        <v>174</v>
      </c>
      <c r="B67" s="140" t="s">
        <v>91</v>
      </c>
      <c r="C67" s="141" t="s">
        <v>76</v>
      </c>
      <c r="D67" s="142">
        <v>512391000</v>
      </c>
      <c r="E67" s="48"/>
      <c r="F67" s="37"/>
      <c r="G67" s="48" t="s">
        <v>119</v>
      </c>
      <c r="H67" t="s">
        <v>52</v>
      </c>
      <c r="K67" s="42" t="s">
        <v>89</v>
      </c>
      <c r="L67" s="175" t="s">
        <v>162</v>
      </c>
      <c r="M67" s="43" t="s">
        <v>79</v>
      </c>
      <c r="N67" s="48">
        <f t="shared" si="17"/>
        <v>13</v>
      </c>
      <c r="O67" t="s">
        <v>80</v>
      </c>
      <c r="Q67" t="s">
        <v>81</v>
      </c>
      <c r="R67" s="44"/>
      <c r="S67" s="44" t="s">
        <v>90</v>
      </c>
      <c r="T67" s="81" t="s">
        <v>82</v>
      </c>
      <c r="W67" s="45" t="str">
        <f t="shared" si="3"/>
        <v xml:space="preserve">CMR05052019OD512391000                          EPC 05-2019                        COUVREG 05:01:00                              D7225,00             N13      EUR          E--                                        002A1                                     </v>
      </c>
      <c r="X67" t="s">
        <v>191</v>
      </c>
      <c r="Y67">
        <f t="shared" si="4"/>
        <v>257</v>
      </c>
      <c r="AA67" t="str">
        <f t="shared" si="5"/>
        <v>002</v>
      </c>
    </row>
    <row r="68" spans="1:27" x14ac:dyDescent="0.25">
      <c r="A68" s="179" t="s">
        <v>174</v>
      </c>
      <c r="B68" s="134" t="s">
        <v>91</v>
      </c>
      <c r="C68" s="135" t="s">
        <v>76</v>
      </c>
      <c r="D68" s="136">
        <v>580300000</v>
      </c>
      <c r="E68" s="48"/>
      <c r="F68" s="37"/>
      <c r="G68" s="172" t="s">
        <v>119</v>
      </c>
      <c r="H68" s="19" t="s">
        <v>52</v>
      </c>
      <c r="K68" s="124" t="s">
        <v>78</v>
      </c>
      <c r="L68" s="176" t="s">
        <v>162</v>
      </c>
      <c r="M68" s="125" t="s">
        <v>79</v>
      </c>
      <c r="N68" s="48">
        <f t="shared" ref="N68" si="19">N67</f>
        <v>13</v>
      </c>
      <c r="O68" s="19" t="s">
        <v>80</v>
      </c>
      <c r="Q68" s="19" t="s">
        <v>81</v>
      </c>
      <c r="R68" s="122"/>
      <c r="S68" s="122" t="s">
        <v>90</v>
      </c>
      <c r="T68" s="123" t="s">
        <v>82</v>
      </c>
      <c r="W68" s="126" t="str">
        <f t="shared" ref="W68" si="20">MID(A68,1,3)&amp;REPT(" ",3-LEN(MID(A68,1,3)))&amp;MID(B68,1,8)&amp;REPT(" ",8-LEN(MID(B68,1,8)))&amp;MID(C68,1,2)&amp;REPT(" ",2-LEN(MID(C68,1,2)))&amp;MID(D68,1,17)&amp;REPT(" ",17-LEN(MID(D68,1,17)))&amp;MID(E68,1,1)&amp;REPT(" ",1-LEN(MID(E68,1,1)))&amp;MID(F68,1,17)&amp;REPT(" ",17-LEN(MID(F68,1,17)))&amp;MID(G68,1,35)&amp;REPT(" ",35-LEN(MID(G68,1,35)))&amp;MID(H68,1,35)&amp;REPT(" ",35-LEN(MID(H68,1,35)))&amp;MID(I68,1,3)&amp;REPT(" ",3-LEN(MID(I68,1,3)))&amp;MID(J68,1,8)&amp;REPT(" ",8-LEN(MID(J68,1,8)))&amp;MID(K68,1,1)&amp;REPT(" ",1-LEN(MID(K68,1,1)))&amp;MID(L68,1,20)&amp;REPT(" ",20-LEN(MID(L68,1,20)))&amp;MID(M68,1,1)&amp;REPT(" ",1-LEN(MID(M68,1,1)))&amp;MID(N68,1,8)&amp;REPT(" ",8-LEN(MID(N68,1,8)))&amp;MID(O68,1,3)&amp;REPT(" ",3-LEN(MID(O68,1,3)))&amp;MID(P68,1,10)&amp;REPT(" ",10-LEN(MID(P68,1,10)))&amp;MID(Q68,1,3)&amp;REPT(" ",3-LEN(MID(Q68,1,3)))&amp;MID(R68,1,40)&amp;REPT(" ",40-LEN(MID(R68,1,40)))&amp;MID(S68,1,3)&amp;REPT(" ",3-LEN(MID(S68,1,3)))&amp;MID(T68,1,2)&amp;REPT(" ",2-LEN(MID(T68,1,2)))&amp;MID(U68,1,2)&amp;REPT(" ",2-LEN(MID(U68,1,2)))&amp;MID(V68,1,35)&amp;REPT(" ",35-LEN(MID(V68,1,35)))</f>
        <v xml:space="preserve">CMR05052019OD580300000                          EPC 05-2019                        COUVREG 05:01:00                              C7225,00             N13      EUR          E--                                        002A1                                     </v>
      </c>
      <c r="X68" s="19" t="s">
        <v>201</v>
      </c>
      <c r="Y68" s="19">
        <f t="shared" ref="Y68:Y69" si="21">LEN(X68)</f>
        <v>257</v>
      </c>
      <c r="Z68" s="19"/>
      <c r="AA68" s="19" t="str">
        <f t="shared" ref="AA68:AA69" si="22">MID(X68,216,3)</f>
        <v>002</v>
      </c>
    </row>
    <row r="69" spans="1:27" x14ac:dyDescent="0.25">
      <c r="A69" s="172" t="s">
        <v>173</v>
      </c>
      <c r="B69" s="122" t="s">
        <v>91</v>
      </c>
      <c r="C69" s="123" t="s">
        <v>76</v>
      </c>
      <c r="D69" s="19">
        <v>580300000</v>
      </c>
      <c r="E69" s="48"/>
      <c r="F69" s="37"/>
      <c r="G69" s="172" t="s">
        <v>119</v>
      </c>
      <c r="H69" s="19" t="s">
        <v>52</v>
      </c>
      <c r="K69" s="124" t="s">
        <v>89</v>
      </c>
      <c r="L69" s="176" t="s">
        <v>162</v>
      </c>
      <c r="M69" s="125" t="s">
        <v>79</v>
      </c>
      <c r="N69" s="48">
        <f t="shared" ref="N69" si="23">N68+1</f>
        <v>14</v>
      </c>
      <c r="O69" s="19" t="s">
        <v>80</v>
      </c>
      <c r="Q69" s="19" t="s">
        <v>81</v>
      </c>
      <c r="R69" s="122"/>
      <c r="S69" s="122" t="s">
        <v>90</v>
      </c>
      <c r="T69" s="123" t="s">
        <v>82</v>
      </c>
      <c r="W69" s="126">
        <v>1</v>
      </c>
      <c r="X69" s="19" t="s">
        <v>199</v>
      </c>
      <c r="Y69" s="19">
        <f t="shared" si="21"/>
        <v>257</v>
      </c>
      <c r="Z69" s="19"/>
      <c r="AA69" s="19" t="str">
        <f t="shared" si="22"/>
        <v>002</v>
      </c>
    </row>
    <row r="70" spans="1:27" x14ac:dyDescent="0.25">
      <c r="A70" s="48" t="s">
        <v>173</v>
      </c>
      <c r="B70" s="44" t="s">
        <v>91</v>
      </c>
      <c r="C70" s="81" t="s">
        <v>76</v>
      </c>
      <c r="D70" s="37">
        <v>512300000</v>
      </c>
      <c r="E70" s="48"/>
      <c r="F70" s="37"/>
      <c r="G70" s="48" t="s">
        <v>119</v>
      </c>
      <c r="H70" t="s">
        <v>52</v>
      </c>
      <c r="K70" s="42" t="s">
        <v>78</v>
      </c>
      <c r="L70" s="175" t="s">
        <v>162</v>
      </c>
      <c r="M70" s="43" t="s">
        <v>79</v>
      </c>
      <c r="N70" s="48">
        <f>N69</f>
        <v>14</v>
      </c>
      <c r="O70" t="s">
        <v>80</v>
      </c>
      <c r="Q70" t="s">
        <v>81</v>
      </c>
      <c r="R70" s="44"/>
      <c r="S70" s="44" t="s">
        <v>90</v>
      </c>
      <c r="T70" s="81" t="s">
        <v>82</v>
      </c>
      <c r="W70" s="45" t="str">
        <f t="shared" si="3"/>
        <v xml:space="preserve">CMB05052019OD512300000                          EPC 05-2019                        COUVREG 05:01:00                              C7225,00             N14      EUR          E--                                        002A1                                     </v>
      </c>
      <c r="X70" t="s">
        <v>200</v>
      </c>
      <c r="Y70">
        <f t="shared" si="4"/>
        <v>257</v>
      </c>
      <c r="AA70" t="str">
        <f t="shared" si="5"/>
        <v>002</v>
      </c>
    </row>
    <row r="73" spans="1:27" x14ac:dyDescent="0.25">
      <c r="A73" s="73" t="s">
        <v>154</v>
      </c>
      <c r="B73" s="74" t="s">
        <v>155</v>
      </c>
    </row>
    <row r="74" spans="1:27" ht="15.75" thickBot="1" x14ac:dyDescent="0.3"/>
    <row r="75" spans="1:27" ht="15.75" thickBot="1" x14ac:dyDescent="0.3">
      <c r="A75" s="65" t="s">
        <v>169</v>
      </c>
    </row>
    <row r="76" spans="1:27" x14ac:dyDescent="0.25">
      <c r="A76" t="s">
        <v>163</v>
      </c>
    </row>
    <row r="77" spans="1:27" x14ac:dyDescent="0.25">
      <c r="A77" t="s">
        <v>164</v>
      </c>
    </row>
    <row r="78" spans="1:27" x14ac:dyDescent="0.25">
      <c r="A78" t="s">
        <v>179</v>
      </c>
    </row>
    <row r="79" spans="1:27" x14ac:dyDescent="0.25">
      <c r="A79" t="s">
        <v>180</v>
      </c>
    </row>
    <row r="80" spans="1:27" x14ac:dyDescent="0.25">
      <c r="A80" t="s">
        <v>181</v>
      </c>
    </row>
    <row r="81" spans="1:1" x14ac:dyDescent="0.25">
      <c r="A81" t="s">
        <v>182</v>
      </c>
    </row>
    <row r="82" spans="1:1" x14ac:dyDescent="0.25">
      <c r="A82" t="s">
        <v>183</v>
      </c>
    </row>
    <row r="83" spans="1:1" x14ac:dyDescent="0.25">
      <c r="A83" t="s">
        <v>184</v>
      </c>
    </row>
    <row r="84" spans="1:1" x14ac:dyDescent="0.25">
      <c r="A84" t="s">
        <v>185</v>
      </c>
    </row>
    <row r="85" spans="1:1" x14ac:dyDescent="0.25">
      <c r="A85" t="s">
        <v>186</v>
      </c>
    </row>
    <row r="86" spans="1:1" x14ac:dyDescent="0.25">
      <c r="A86" t="s">
        <v>165</v>
      </c>
    </row>
    <row r="87" spans="1:1" x14ac:dyDescent="0.25">
      <c r="A87" t="s">
        <v>166</v>
      </c>
    </row>
    <row r="88" spans="1:1" x14ac:dyDescent="0.25">
      <c r="A88" t="s">
        <v>187</v>
      </c>
    </row>
    <row r="89" spans="1:1" x14ac:dyDescent="0.25">
      <c r="A89" t="s">
        <v>188</v>
      </c>
    </row>
    <row r="90" spans="1:1" x14ac:dyDescent="0.25">
      <c r="A90" t="s">
        <v>189</v>
      </c>
    </row>
    <row r="91" spans="1:1" x14ac:dyDescent="0.25">
      <c r="A91" t="s">
        <v>190</v>
      </c>
    </row>
    <row r="92" spans="1:1" x14ac:dyDescent="0.25">
      <c r="A92" t="s">
        <v>167</v>
      </c>
    </row>
    <row r="93" spans="1:1" x14ac:dyDescent="0.25">
      <c r="A93" t="s">
        <v>168</v>
      </c>
    </row>
    <row r="94" spans="1:1" x14ac:dyDescent="0.25">
      <c r="A94" t="s">
        <v>191</v>
      </c>
    </row>
    <row r="95" spans="1:1" x14ac:dyDescent="0.25">
      <c r="A95" t="s">
        <v>192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C2" sqref="C2"/>
    </sheetView>
  </sheetViews>
  <sheetFormatPr baseColWidth="10" defaultRowHeight="15" x14ac:dyDescent="0.25"/>
  <cols>
    <col min="1" max="1" width="13.5703125" bestFit="1" customWidth="1"/>
    <col min="2" max="2" width="21.140625" bestFit="1" customWidth="1"/>
    <col min="3" max="3" width="33.42578125" bestFit="1" customWidth="1"/>
    <col min="4" max="4" width="31" bestFit="1" customWidth="1"/>
  </cols>
  <sheetData>
    <row r="1" spans="1:5" x14ac:dyDescent="0.25">
      <c r="A1" s="56" t="s">
        <v>122</v>
      </c>
      <c r="B1" s="56" t="s">
        <v>111</v>
      </c>
      <c r="C1" s="57" t="s">
        <v>221</v>
      </c>
      <c r="D1" s="56" t="s">
        <v>220</v>
      </c>
    </row>
    <row r="2" spans="1:5" x14ac:dyDescent="0.25">
      <c r="A2" s="56"/>
      <c r="B2" s="56" t="s">
        <v>127</v>
      </c>
      <c r="C2" s="56" t="s">
        <v>112</v>
      </c>
      <c r="D2" s="56" t="s">
        <v>113</v>
      </c>
    </row>
    <row r="3" spans="1:5" x14ac:dyDescent="0.25">
      <c r="A3" s="34" t="s">
        <v>123</v>
      </c>
      <c r="B3" s="34" t="s">
        <v>128</v>
      </c>
      <c r="C3" s="34" t="s">
        <v>120</v>
      </c>
      <c r="D3" s="53" t="s">
        <v>97</v>
      </c>
      <c r="E3" t="s">
        <v>121</v>
      </c>
    </row>
    <row r="4" spans="1:5" x14ac:dyDescent="0.25">
      <c r="A4" s="34" t="s">
        <v>124</v>
      </c>
      <c r="B4" s="34" t="s">
        <v>129</v>
      </c>
      <c r="C4" s="34" t="s">
        <v>125</v>
      </c>
      <c r="D4" s="53" t="s">
        <v>126</v>
      </c>
      <c r="E4" t="s">
        <v>121</v>
      </c>
    </row>
    <row r="5" spans="1:5" x14ac:dyDescent="0.25">
      <c r="A5" s="34"/>
      <c r="B5" s="34"/>
      <c r="C5" s="34"/>
      <c r="D5" s="34"/>
    </row>
    <row r="6" spans="1:5" x14ac:dyDescent="0.25">
      <c r="A6" s="34"/>
      <c r="B6" s="34"/>
      <c r="C6" s="34"/>
      <c r="D6" s="34"/>
    </row>
    <row r="7" spans="1:5" x14ac:dyDescent="0.25">
      <c r="A7" s="34"/>
      <c r="B7" s="34"/>
      <c r="C7" s="34"/>
      <c r="D7" s="34"/>
    </row>
    <row r="8" spans="1:5" x14ac:dyDescent="0.25">
      <c r="A8" s="34"/>
      <c r="B8" s="34"/>
      <c r="C8" s="34"/>
      <c r="D8" s="34"/>
    </row>
    <row r="9" spans="1:5" x14ac:dyDescent="0.25">
      <c r="A9" s="34"/>
      <c r="B9" s="34"/>
      <c r="C9" s="34"/>
      <c r="D9" s="34"/>
    </row>
    <row r="10" spans="1:5" x14ac:dyDescent="0.25">
      <c r="A10" s="34"/>
      <c r="B10" s="34"/>
      <c r="C10" s="34"/>
      <c r="D10" s="34"/>
    </row>
    <row r="11" spans="1:5" x14ac:dyDescent="0.25">
      <c r="A11" s="34"/>
      <c r="B11" s="34"/>
      <c r="C11" s="34"/>
      <c r="D11" s="34"/>
    </row>
    <row r="12" spans="1:5" x14ac:dyDescent="0.25">
      <c r="A12" s="34"/>
      <c r="B12" s="34"/>
      <c r="C12" s="34"/>
      <c r="D12" s="34"/>
    </row>
    <row r="13" spans="1:5" x14ac:dyDescent="0.25">
      <c r="A13" s="34"/>
      <c r="B13" s="34"/>
      <c r="C13" s="34"/>
      <c r="D13" s="34"/>
    </row>
  </sheetData>
  <pageMargins left="0.7" right="0.7" top="0.75" bottom="0.75" header="0.3" footer="0.3"/>
  <pageSetup paperSize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33749A-3A55-45F8-92DB-1209A12CE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49D9BE-7E3C-4F7C-A6E7-6FFA896D31CA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c1336d0e-b964-47d3-82b2-0f7f7db37e8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EA07AFE-8FCB-49E1-AD16-C08B014EEB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Ecritures comptables</vt:lpstr>
      <vt:lpstr>TRA</vt:lpstr>
      <vt:lpstr>Table correspondance clients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POUGET</dc:creator>
  <cp:lastModifiedBy>Audrey LEVY</cp:lastModifiedBy>
  <dcterms:created xsi:type="dcterms:W3CDTF">2019-05-09T08:33:38Z</dcterms:created>
  <dcterms:modified xsi:type="dcterms:W3CDTF">2021-04-29T13:11:33Z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